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22N005\Desktop\R6処遇改善加算\"/>
    </mc:Choice>
  </mc:AlternateContent>
  <xr:revisionPtr revIDLastSave="0" documentId="8_{09DD25D1-6544-4D9D-ABFC-AEE345350448}" xr6:coauthVersionLast="47" xr6:coauthVersionMax="47" xr10:uidLastSave="{00000000-0000-0000-0000-000000000000}"/>
  <bookViews>
    <workbookView xWindow="-120" yWindow="-120" windowWidth="20730" windowHeight="1131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Q38" i="15"/>
  <c r="AF27" i="29"/>
  <c r="AG27" i="29"/>
  <c r="AH27" i="29"/>
  <c r="AI27" i="29"/>
  <c r="AJ27" i="29"/>
  <c r="AK27" i="29"/>
  <c r="AL27" i="29"/>
  <c r="AM27" i="29"/>
  <c r="AN27" i="29"/>
  <c r="AO27" i="29"/>
  <c r="AP27" i="29"/>
  <c r="AQ27" i="29"/>
  <c r="AR27" i="29"/>
  <c r="AS27" i="29"/>
  <c r="AT27" i="29"/>
  <c r="AU27" i="29"/>
  <c r="AV27" i="29"/>
  <c r="AW27" i="29"/>
  <c r="AX27" i="29"/>
  <c r="AY27" i="29"/>
  <c r="AZ27" i="29"/>
  <c r="BA27" i="29"/>
  <c r="AF23" i="29"/>
  <c r="AG23" i="29"/>
  <c r="AH23" i="29"/>
  <c r="AI23" i="29"/>
  <c r="AJ23" i="29"/>
  <c r="AK23" i="29"/>
  <c r="AL23" i="29"/>
  <c r="AM23" i="29"/>
  <c r="AN23" i="29"/>
  <c r="AO23" i="29"/>
  <c r="AP23" i="29"/>
  <c r="AQ23" i="29"/>
  <c r="AR23" i="29"/>
  <c r="AS23" i="29"/>
  <c r="AT23" i="29"/>
  <c r="AU23" i="29"/>
  <c r="AV23" i="29"/>
  <c r="AW23" i="29"/>
  <c r="AX23" i="29"/>
  <c r="AY23" i="29"/>
  <c r="AZ23" i="29"/>
  <c r="BA23" i="29"/>
  <c r="AF20" i="29"/>
  <c r="AG20" i="29"/>
  <c r="AH20" i="29"/>
  <c r="AI20" i="29"/>
  <c r="AJ20" i="29"/>
  <c r="AK20" i="29"/>
  <c r="AL20" i="29"/>
  <c r="AM20" i="29"/>
  <c r="AN20" i="29"/>
  <c r="AO20" i="29"/>
  <c r="AP20" i="29"/>
  <c r="AQ20" i="29"/>
  <c r="AR20" i="29"/>
  <c r="AS20" i="29"/>
  <c r="AT20" i="29"/>
  <c r="AU20" i="29"/>
  <c r="AV20" i="29"/>
  <c r="AW20" i="29"/>
  <c r="AX20" i="29"/>
  <c r="AY20" i="29"/>
  <c r="AZ20" i="29"/>
  <c r="BA20" i="29"/>
  <c r="AE27" i="29"/>
  <c r="AE23" i="29"/>
  <c r="AE20" i="29"/>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T95" i="15" l="1"/>
  <c r="T89" i="15"/>
  <c r="AC74" i="15"/>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AD103" i="26"/>
  <c r="AE103" i="26"/>
  <c r="AF103" i="26"/>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V103" i="26" l="1"/>
  <c r="AC95" i="26"/>
  <c r="T114" i="20"/>
  <c r="AC71" i="26"/>
  <c r="AC90" i="26"/>
  <c r="Y103" i="26"/>
  <c r="X93" i="20"/>
  <c r="AB92" i="20"/>
  <c r="AC87" i="26"/>
  <c r="T59" i="20"/>
  <c r="AC110" i="26"/>
  <c r="T88" i="20"/>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8" i="15"/>
  <c r="AI74"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AK188" i="15" l="1"/>
  <c r="AK187" i="15"/>
  <c r="U72" i="15"/>
  <c r="Y36" i="15" l="1"/>
  <c r="B17" i="20"/>
  <c r="B18" i="20"/>
  <c r="B19" i="20"/>
  <c r="B20" i="20"/>
  <c r="B21" i="20"/>
  <c r="N17" i="20"/>
  <c r="X17" i="20" l="1"/>
  <c r="AD17" i="20"/>
  <c r="AB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1" i="15" l="1"/>
  <c r="N9" i="20"/>
  <c r="V9" i="20"/>
  <c r="N6" i="20" s="1"/>
  <c r="Q19" i="15" l="1"/>
  <c r="Q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20" i="15" l="1"/>
  <c r="Y25" i="15"/>
  <c r="AA25" i="15" s="1"/>
  <c r="Z13" i="15"/>
  <c r="L13" i="15"/>
  <c r="H12" i="15"/>
  <c r="H11" i="15"/>
  <c r="H9" i="15"/>
  <c r="H10" i="15"/>
  <c r="H6" i="15"/>
  <c r="H7" i="15"/>
  <c r="R170" i="15" s="1"/>
  <c r="AC38" i="16"/>
  <c r="I8" i="15" s="1"/>
  <c r="AK180" i="15" l="1"/>
  <c r="AK191" i="15"/>
  <c r="AK193" i="15"/>
  <c r="AK190" i="15" l="1"/>
  <c r="AK189"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33EB7475-DFC0-4836-9FB8-C5E5294FFC27}">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<sst xmlns="http://schemas.openxmlformats.org/spreadsheetml/2006/main" count="4553" uniqueCount="2318">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</sst>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6">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22" xfId="0" applyNumberFormat="1" applyFont="1" applyFill="1" applyBorder="1" applyAlignment="1">
      <alignment horizontal="right" vertical="center" shrinkToFit="1"/>
    </xf>
    <xf numFmtId="176" fontId="22" fillId="32" borderId="23" xfId="0" applyNumberFormat="1" applyFont="1" applyFill="1" applyBorder="1" applyAlignment="1">
      <alignment horizontal="right" vertical="center" shrinkToFit="1"/>
    </xf>
    <xf numFmtId="176" fontId="22"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checked="Checked"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checked="Checked"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checked="Checked"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checked="Checked"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checked="Checked"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3785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382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3330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027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840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272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700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4735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6185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551331" y="121831"/>
          <a:chExt cx="6872445" cy="2847973"/>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37</xdr:row>
      <xdr:rowOff>56875</xdr:rowOff>
    </xdr:from>
    <xdr:to>
      <xdr:col>18</xdr:col>
      <xdr:colOff>25153</xdr:colOff>
      <xdr:row>37</xdr:row>
      <xdr:rowOff>243967</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3124200" y="8886550"/>
          <a:ext cx="40615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56875</xdr:rowOff>
    </xdr:from>
    <xdr:to>
      <xdr:col>18</xdr:col>
      <xdr:colOff>25153</xdr:colOff>
      <xdr:row>38</xdr:row>
      <xdr:rowOff>243967</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2073</v>
      </c>
      <c r="AC1" s="140" t="s">
        <v>30</v>
      </c>
    </row>
    <row r="2" spans="1:29" ht="11.25" customHeight="1">
      <c r="A2" s="405"/>
    </row>
    <row r="3" spans="1:29" s="406" customFormat="1" ht="24" customHeight="1">
      <c r="A3" s="536" t="s">
        <v>124</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125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2281</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2287</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2072</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t="s">
        <v>115</v>
      </c>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t="s">
        <v>106</v>
      </c>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t="s">
        <v>106</v>
      </c>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v>1</v>
      </c>
      <c r="N38" s="2">
        <v>0</v>
      </c>
      <c r="O38" s="2">
        <v>0</v>
      </c>
      <c r="P38" s="415" t="s">
        <v>88</v>
      </c>
      <c r="Q38" s="2">
        <v>1</v>
      </c>
      <c r="R38" s="2">
        <v>2</v>
      </c>
      <c r="S38" s="2">
        <v>3</v>
      </c>
      <c r="T38" s="3">
        <v>4</v>
      </c>
      <c r="U38" s="416"/>
      <c r="V38" s="417"/>
      <c r="W38" s="417"/>
      <c r="X38" s="417"/>
      <c r="Y38" s="408"/>
      <c r="Z38" s="408"/>
      <c r="AA38" s="408"/>
      <c r="AC38" s="140" t="str">
        <f>CONCATENATE(M38,N38,O38,P38,Q38,R38,S38,T38)</f>
        <v>100－1234</v>
      </c>
    </row>
    <row r="39" spans="1:29" ht="20.100000000000001" customHeight="1">
      <c r="A39" s="408"/>
      <c r="B39" s="418"/>
      <c r="C39" s="526" t="s">
        <v>35</v>
      </c>
      <c r="D39" s="526"/>
      <c r="E39" s="526"/>
      <c r="F39" s="526"/>
      <c r="G39" s="526"/>
      <c r="H39" s="526"/>
      <c r="I39" s="526"/>
      <c r="J39" s="526"/>
      <c r="K39" s="526"/>
      <c r="L39" s="527"/>
      <c r="M39" s="522" t="s">
        <v>107</v>
      </c>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t="s">
        <v>108</v>
      </c>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t="s">
        <v>109</v>
      </c>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t="s">
        <v>110</v>
      </c>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t="s">
        <v>111</v>
      </c>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t="s">
        <v>112</v>
      </c>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t="s">
        <v>113</v>
      </c>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t="s">
        <v>114</v>
      </c>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2280</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v>1334567890</v>
      </c>
      <c r="D53" s="578"/>
      <c r="E53" s="578"/>
      <c r="F53" s="578"/>
      <c r="G53" s="578"/>
      <c r="H53" s="578"/>
      <c r="I53" s="578"/>
      <c r="J53" s="578"/>
      <c r="K53" s="578"/>
      <c r="L53" s="579"/>
      <c r="M53" s="568" t="s">
        <v>102</v>
      </c>
      <c r="N53" s="569"/>
      <c r="O53" s="569"/>
      <c r="P53" s="569"/>
      <c r="Q53" s="570"/>
      <c r="R53" s="571" t="s">
        <v>838</v>
      </c>
      <c r="S53" s="572"/>
      <c r="T53" s="572"/>
      <c r="U53" s="572"/>
      <c r="V53" s="573"/>
      <c r="W53" s="128" t="s">
        <v>839</v>
      </c>
      <c r="X53" s="129" t="s">
        <v>2288</v>
      </c>
      <c r="Y53" s="511" t="s">
        <v>8</v>
      </c>
      <c r="Z53" s="425"/>
      <c r="AA53" s="426"/>
    </row>
    <row r="54" spans="1:27" ht="33.950000000000003" customHeight="1">
      <c r="A54" s="408"/>
      <c r="B54" s="427">
        <f>B53+1</f>
        <v>2</v>
      </c>
      <c r="C54" s="554">
        <v>1334567890</v>
      </c>
      <c r="D54" s="555"/>
      <c r="E54" s="555"/>
      <c r="F54" s="555"/>
      <c r="G54" s="555"/>
      <c r="H54" s="555"/>
      <c r="I54" s="555"/>
      <c r="J54" s="555"/>
      <c r="K54" s="555"/>
      <c r="L54" s="556"/>
      <c r="M54" s="564" t="s">
        <v>117</v>
      </c>
      <c r="N54" s="565"/>
      <c r="O54" s="565"/>
      <c r="P54" s="565"/>
      <c r="Q54" s="566"/>
      <c r="R54" s="561" t="s">
        <v>838</v>
      </c>
      <c r="S54" s="562"/>
      <c r="T54" s="562"/>
      <c r="U54" s="562"/>
      <c r="V54" s="563"/>
      <c r="W54" s="510" t="s">
        <v>839</v>
      </c>
      <c r="X54" s="4" t="s">
        <v>2288</v>
      </c>
      <c r="Y54" s="5" t="s">
        <v>177</v>
      </c>
      <c r="Z54" s="425"/>
      <c r="AA54" s="426"/>
    </row>
    <row r="55" spans="1:27" ht="33.950000000000003" customHeight="1">
      <c r="A55" s="408"/>
      <c r="B55" s="427">
        <f t="shared" ref="B55:B118" si="0">B54+1</f>
        <v>3</v>
      </c>
      <c r="C55" s="554">
        <v>1334567891</v>
      </c>
      <c r="D55" s="555"/>
      <c r="E55" s="555"/>
      <c r="F55" s="555"/>
      <c r="G55" s="555"/>
      <c r="H55" s="555"/>
      <c r="I55" s="555"/>
      <c r="J55" s="555"/>
      <c r="K55" s="555"/>
      <c r="L55" s="556"/>
      <c r="M55" s="561" t="s">
        <v>102</v>
      </c>
      <c r="N55" s="562"/>
      <c r="O55" s="562"/>
      <c r="P55" s="562"/>
      <c r="Q55" s="563"/>
      <c r="R55" s="561" t="s">
        <v>838</v>
      </c>
      <c r="S55" s="562"/>
      <c r="T55" s="562"/>
      <c r="U55" s="562"/>
      <c r="V55" s="563"/>
      <c r="W55" s="510" t="s">
        <v>839</v>
      </c>
      <c r="X55" s="4" t="s">
        <v>2289</v>
      </c>
      <c r="Y55" s="5" t="s">
        <v>10</v>
      </c>
      <c r="Z55" s="425"/>
      <c r="AA55" s="426"/>
    </row>
    <row r="56" spans="1:27" ht="33.950000000000003" customHeight="1">
      <c r="A56" s="408"/>
      <c r="B56" s="427">
        <f t="shared" si="0"/>
        <v>4</v>
      </c>
      <c r="C56" s="554">
        <v>1334567892</v>
      </c>
      <c r="D56" s="555"/>
      <c r="E56" s="555"/>
      <c r="F56" s="555"/>
      <c r="G56" s="555"/>
      <c r="H56" s="555"/>
      <c r="I56" s="555"/>
      <c r="J56" s="555"/>
      <c r="K56" s="555"/>
      <c r="L56" s="556"/>
      <c r="M56" s="561" t="s">
        <v>2290</v>
      </c>
      <c r="N56" s="562"/>
      <c r="O56" s="562"/>
      <c r="P56" s="562"/>
      <c r="Q56" s="563"/>
      <c r="R56" s="561" t="s">
        <v>838</v>
      </c>
      <c r="S56" s="562"/>
      <c r="T56" s="562"/>
      <c r="U56" s="562"/>
      <c r="V56" s="563"/>
      <c r="W56" s="510" t="s">
        <v>2291</v>
      </c>
      <c r="X56" s="4" t="s">
        <v>2292</v>
      </c>
      <c r="Y56" s="5" t="s">
        <v>105</v>
      </c>
      <c r="Z56" s="425"/>
      <c r="AA56" s="426"/>
    </row>
    <row r="57" spans="1:27" ht="33.950000000000003" customHeight="1">
      <c r="A57" s="408"/>
      <c r="B57" s="427">
        <f t="shared" si="0"/>
        <v>5</v>
      </c>
      <c r="C57" s="554">
        <v>1334567893</v>
      </c>
      <c r="D57" s="555"/>
      <c r="E57" s="555"/>
      <c r="F57" s="555"/>
      <c r="G57" s="555"/>
      <c r="H57" s="555"/>
      <c r="I57" s="555"/>
      <c r="J57" s="555"/>
      <c r="K57" s="555"/>
      <c r="L57" s="556"/>
      <c r="M57" s="561" t="s">
        <v>104</v>
      </c>
      <c r="N57" s="562"/>
      <c r="O57" s="562"/>
      <c r="P57" s="562"/>
      <c r="Q57" s="563"/>
      <c r="R57" s="561" t="s">
        <v>783</v>
      </c>
      <c r="S57" s="562"/>
      <c r="T57" s="562"/>
      <c r="U57" s="562"/>
      <c r="V57" s="563"/>
      <c r="W57" s="510" t="s">
        <v>784</v>
      </c>
      <c r="X57" s="4" t="s">
        <v>2293</v>
      </c>
      <c r="Y57" s="5" t="s">
        <v>171</v>
      </c>
      <c r="Z57" s="425"/>
      <c r="AA57" s="426"/>
    </row>
    <row r="58" spans="1:27" ht="33.950000000000003" customHeight="1">
      <c r="A58" s="408"/>
      <c r="B58" s="427">
        <f t="shared" si="0"/>
        <v>6</v>
      </c>
      <c r="C58" s="554">
        <v>1334567893</v>
      </c>
      <c r="D58" s="555"/>
      <c r="E58" s="555"/>
      <c r="F58" s="555"/>
      <c r="G58" s="555"/>
      <c r="H58" s="555"/>
      <c r="I58" s="555"/>
      <c r="J58" s="555"/>
      <c r="K58" s="555"/>
      <c r="L58" s="556"/>
      <c r="M58" s="561" t="s">
        <v>104</v>
      </c>
      <c r="N58" s="562"/>
      <c r="O58" s="562"/>
      <c r="P58" s="562"/>
      <c r="Q58" s="563"/>
      <c r="R58" s="561" t="s">
        <v>783</v>
      </c>
      <c r="S58" s="562"/>
      <c r="T58" s="562"/>
      <c r="U58" s="562"/>
      <c r="V58" s="563"/>
      <c r="W58" s="510" t="s">
        <v>784</v>
      </c>
      <c r="X58" s="4" t="s">
        <v>2293</v>
      </c>
      <c r="Y58" s="5" t="s">
        <v>171</v>
      </c>
      <c r="Z58" s="425"/>
      <c r="AA58" s="426"/>
    </row>
    <row r="59" spans="1:27" ht="33.950000000000003" customHeight="1">
      <c r="A59" s="408"/>
      <c r="B59" s="427">
        <f t="shared" si="0"/>
        <v>7</v>
      </c>
      <c r="C59" s="554">
        <v>1334567894</v>
      </c>
      <c r="D59" s="555"/>
      <c r="E59" s="555"/>
      <c r="F59" s="555"/>
      <c r="G59" s="555"/>
      <c r="H59" s="555"/>
      <c r="I59" s="555"/>
      <c r="J59" s="555"/>
      <c r="K59" s="555"/>
      <c r="L59" s="556"/>
      <c r="M59" s="561" t="s">
        <v>104</v>
      </c>
      <c r="N59" s="562"/>
      <c r="O59" s="562"/>
      <c r="P59" s="562"/>
      <c r="Q59" s="563"/>
      <c r="R59" s="561" t="s">
        <v>783</v>
      </c>
      <c r="S59" s="562"/>
      <c r="T59" s="562"/>
      <c r="U59" s="562"/>
      <c r="V59" s="563"/>
      <c r="W59" s="510" t="s">
        <v>784</v>
      </c>
      <c r="X59" s="4" t="s">
        <v>2293</v>
      </c>
      <c r="Y59" s="5" t="s">
        <v>103</v>
      </c>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g0s0C3pAyTEcTbxNPGB5cW7X2vVT4uIkXqJdihxPJ5r6VqQ920tvkZfhDFXM9dsPi9AH/0meeZAAnnyF07BJlQ==" saltValue="sqWoh22D3yoROPxlMfvxcg=="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CE076634-11D4-44FD-88CD-DDD65B9C0327}">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138"/>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○○市</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1962</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2025</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100－1234</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千代田区霞が関 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○○ビル 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03-3571-XXXX</v>
      </c>
      <c r="M13" s="838"/>
      <c r="N13" s="838"/>
      <c r="O13" s="838"/>
      <c r="P13" s="838"/>
      <c r="Q13" s="838"/>
      <c r="R13" s="838"/>
      <c r="S13" s="838"/>
      <c r="T13" s="838"/>
      <c r="U13" s="838"/>
      <c r="V13" s="837" t="s">
        <v>27</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2023</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2026</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179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50265004</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2246</v>
      </c>
      <c r="D19" s="653" t="s">
        <v>2248</v>
      </c>
      <c r="E19" s="653"/>
      <c r="F19" s="653"/>
      <c r="G19" s="653"/>
      <c r="H19" s="653"/>
      <c r="I19" s="653"/>
      <c r="J19" s="653"/>
      <c r="K19" s="653"/>
      <c r="L19" s="653"/>
      <c r="M19" s="653"/>
      <c r="N19" s="653"/>
      <c r="O19" s="653"/>
      <c r="P19" s="654"/>
      <c r="Q19" s="820">
        <f>SUM('別紙様式3-2（４・５月）'!N9,'別紙様式3-3（６月以降分）'!N7)</f>
        <v>18876383.3412694</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2247</v>
      </c>
      <c r="E20" s="653" t="s">
        <v>2249</v>
      </c>
      <c r="F20" s="653"/>
      <c r="G20" s="653"/>
      <c r="H20" s="653"/>
      <c r="I20" s="653"/>
      <c r="J20" s="653"/>
      <c r="K20" s="653"/>
      <c r="L20" s="653"/>
      <c r="M20" s="653"/>
      <c r="N20" s="653"/>
      <c r="O20" s="653"/>
      <c r="P20" s="908"/>
      <c r="Q20" s="655">
        <v>3799515</v>
      </c>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2296</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2268</v>
      </c>
      <c r="D21" s="843"/>
      <c r="E21" s="843"/>
      <c r="F21" s="843"/>
      <c r="G21" s="843"/>
      <c r="H21" s="843"/>
      <c r="I21" s="843"/>
      <c r="J21" s="843"/>
      <c r="K21" s="843"/>
      <c r="L21" s="843"/>
      <c r="M21" s="843"/>
      <c r="N21" s="843"/>
      <c r="O21" s="843"/>
      <c r="P21" s="843"/>
      <c r="Q21" s="820">
        <f>Q18-Q20</f>
        <v>46465489</v>
      </c>
      <c r="R21" s="821"/>
      <c r="S21" s="821"/>
      <c r="T21" s="821"/>
      <c r="U21" s="821"/>
      <c r="V21" s="822"/>
      <c r="W21" s="165" t="s">
        <v>4</v>
      </c>
      <c r="X21" s="139" t="s">
        <v>180</v>
      </c>
      <c r="Y21" s="602" t="str">
        <f>IFERROR(IF(Q22&gt;=Q21,"○","×"),"")</f>
        <v>○</v>
      </c>
      <c r="Z21" s="138"/>
      <c r="AA21" s="138"/>
      <c r="AB21" s="138"/>
      <c r="AC21" s="138"/>
      <c r="AD21" s="138"/>
      <c r="AE21" s="138"/>
      <c r="AF21" s="138"/>
      <c r="AG21" s="138"/>
      <c r="AH21" s="138"/>
      <c r="AI21" s="138"/>
      <c r="AJ21" s="138"/>
      <c r="AK21" s="138"/>
      <c r="AL21" s="138"/>
      <c r="AM21" s="951" t="s">
        <v>2295</v>
      </c>
      <c r="AN21" s="604"/>
      <c r="AO21" s="604"/>
      <c r="AP21" s="604"/>
      <c r="AQ21" s="604"/>
      <c r="AR21" s="604"/>
      <c r="AS21" s="604"/>
      <c r="AT21" s="604"/>
      <c r="AU21" s="604"/>
      <c r="AV21" s="604"/>
      <c r="AW21" s="604"/>
      <c r="AX21" s="604"/>
      <c r="AY21" s="604"/>
      <c r="AZ21" s="604"/>
      <c r="BA21" s="605"/>
    </row>
    <row r="22" spans="1:53" ht="24.75" customHeight="1" thickBot="1">
      <c r="A22" s="138"/>
      <c r="B22" s="174" t="s">
        <v>1987</v>
      </c>
      <c r="C22" s="653" t="s">
        <v>2282</v>
      </c>
      <c r="D22" s="653"/>
      <c r="E22" s="653"/>
      <c r="F22" s="653"/>
      <c r="G22" s="653"/>
      <c r="H22" s="653"/>
      <c r="I22" s="653"/>
      <c r="J22" s="653"/>
      <c r="K22" s="653"/>
      <c r="L22" s="653"/>
      <c r="M22" s="653"/>
      <c r="N22" s="653"/>
      <c r="O22" s="653"/>
      <c r="P22" s="653"/>
      <c r="Q22" s="655">
        <v>47000000</v>
      </c>
      <c r="R22" s="656"/>
      <c r="S22" s="656"/>
      <c r="T22" s="656"/>
      <c r="U22" s="656"/>
      <c r="V22" s="657"/>
      <c r="W22" s="175" t="s">
        <v>4</v>
      </c>
      <c r="X22" s="139" t="s">
        <v>180</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82" t="s">
        <v>2231</v>
      </c>
      <c r="C24" s="883"/>
      <c r="D24" s="883"/>
      <c r="E24" s="883"/>
      <c r="F24" s="883"/>
      <c r="G24" s="883"/>
      <c r="H24" s="883"/>
      <c r="I24" s="883"/>
      <c r="J24" s="883"/>
      <c r="K24" s="883"/>
      <c r="L24" s="883"/>
      <c r="M24" s="883"/>
      <c r="N24" s="883"/>
      <c r="O24" s="883"/>
      <c r="P24" s="883"/>
      <c r="Q24" s="884"/>
      <c r="R24" s="884"/>
      <c r="S24" s="884"/>
      <c r="T24" s="884"/>
      <c r="U24" s="884"/>
      <c r="V24" s="884"/>
      <c r="W24" s="885"/>
      <c r="X24" s="139"/>
      <c r="Y24" s="139"/>
      <c r="Z24" s="138"/>
      <c r="AA24" s="138"/>
      <c r="AB24" s="138"/>
      <c r="AC24" s="138"/>
      <c r="AD24" s="138"/>
      <c r="AE24" s="138"/>
      <c r="AF24" s="138"/>
      <c r="AG24" s="138"/>
      <c r="AH24" s="138"/>
      <c r="AI24" s="138"/>
      <c r="AJ24" s="138"/>
      <c r="AK24" s="138"/>
      <c r="AL24" s="138"/>
    </row>
    <row r="25" spans="1:53" ht="30" customHeight="1" thickBot="1">
      <c r="A25" s="138"/>
      <c r="B25" s="174" t="s">
        <v>2232</v>
      </c>
      <c r="C25" s="653" t="s">
        <v>2267</v>
      </c>
      <c r="D25" s="653"/>
      <c r="E25" s="653"/>
      <c r="F25" s="653"/>
      <c r="G25" s="653"/>
      <c r="H25" s="653"/>
      <c r="I25" s="653"/>
      <c r="J25" s="653"/>
      <c r="K25" s="653"/>
      <c r="L25" s="653"/>
      <c r="M25" s="653"/>
      <c r="N25" s="653"/>
      <c r="O25" s="653"/>
      <c r="P25" s="654"/>
      <c r="Q25" s="649">
        <f>Q19-Q20</f>
        <v>15076868.3412694</v>
      </c>
      <c r="R25" s="650"/>
      <c r="S25" s="650"/>
      <c r="T25" s="650"/>
      <c r="U25" s="650"/>
      <c r="V25" s="650"/>
      <c r="W25" s="168" t="s">
        <v>4</v>
      </c>
      <c r="X25" s="139" t="s">
        <v>98</v>
      </c>
      <c r="Y25" s="651" t="str">
        <f>IFERROR(IF(Q25&lt;=0,"",IF(Q26&gt;=Q25,"○","△")),"")</f>
        <v>○</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2233</v>
      </c>
      <c r="C26" s="653" t="s">
        <v>2264</v>
      </c>
      <c r="D26" s="653"/>
      <c r="E26" s="653"/>
      <c r="F26" s="653"/>
      <c r="G26" s="653"/>
      <c r="H26" s="653"/>
      <c r="I26" s="653"/>
      <c r="J26" s="653"/>
      <c r="K26" s="653"/>
      <c r="L26" s="653"/>
      <c r="M26" s="653"/>
      <c r="N26" s="653"/>
      <c r="O26" s="653"/>
      <c r="P26" s="654"/>
      <c r="Q26" s="655">
        <v>18000000</v>
      </c>
      <c r="R26" s="656"/>
      <c r="S26" s="656"/>
      <c r="T26" s="656"/>
      <c r="U26" s="656"/>
      <c r="V26" s="657"/>
      <c r="W26" s="168" t="s">
        <v>4</v>
      </c>
      <c r="X26" s="139" t="s">
        <v>98</v>
      </c>
      <c r="Y26" s="652"/>
      <c r="Z26" s="139"/>
      <c r="AA26" s="886"/>
      <c r="AB26" s="138"/>
      <c r="AC26" s="138"/>
      <c r="AD26" s="138"/>
      <c r="AE26" s="138"/>
      <c r="AF26" s="138"/>
      <c r="AG26" s="138"/>
      <c r="AH26" s="138"/>
      <c r="AI26" s="138"/>
      <c r="AJ26" s="138"/>
      <c r="AK26" s="138"/>
      <c r="AL26" s="138"/>
    </row>
    <row r="27" spans="1:53" ht="27.75" customHeight="1" thickBot="1">
      <c r="A27" s="138"/>
      <c r="B27" s="174" t="s">
        <v>2234</v>
      </c>
      <c r="C27" s="653" t="s">
        <v>2262</v>
      </c>
      <c r="D27" s="653"/>
      <c r="E27" s="653"/>
      <c r="F27" s="653"/>
      <c r="G27" s="653"/>
      <c r="H27" s="653"/>
      <c r="I27" s="653"/>
      <c r="J27" s="653"/>
      <c r="K27" s="653"/>
      <c r="L27" s="653"/>
      <c r="M27" s="653"/>
      <c r="N27" s="653"/>
      <c r="O27" s="653"/>
      <c r="P27" s="654"/>
      <c r="Q27" s="655">
        <v>1000000</v>
      </c>
      <c r="R27" s="656"/>
      <c r="S27" s="656"/>
      <c r="T27" s="656"/>
      <c r="U27" s="656"/>
      <c r="V27" s="657"/>
      <c r="W27" s="168" t="s">
        <v>4</v>
      </c>
      <c r="X27" s="138"/>
      <c r="Y27" s="138"/>
      <c r="Z27" s="139"/>
      <c r="AA27" s="886"/>
      <c r="AB27" s="138"/>
      <c r="AC27" s="138"/>
      <c r="AD27" s="138"/>
      <c r="AE27" s="138"/>
      <c r="AF27" s="138"/>
      <c r="AG27" s="138"/>
      <c r="AH27" s="138"/>
      <c r="AI27" s="138"/>
      <c r="AJ27" s="138"/>
      <c r="AK27" s="138"/>
      <c r="AL27" s="138"/>
      <c r="AM27" s="606" t="s">
        <v>2294</v>
      </c>
      <c r="AN27" s="607"/>
      <c r="AO27" s="607"/>
      <c r="AP27" s="607"/>
      <c r="AQ27" s="607"/>
      <c r="AR27" s="607"/>
      <c r="AS27" s="607"/>
      <c r="AT27" s="607"/>
      <c r="AU27" s="607"/>
      <c r="AV27" s="607"/>
      <c r="AW27" s="607"/>
      <c r="AX27" s="607"/>
      <c r="AY27" s="607"/>
      <c r="AZ27" s="607"/>
      <c r="BA27" s="608"/>
    </row>
    <row r="28" spans="1:53" ht="18" customHeight="1" thickBot="1">
      <c r="A28" s="138"/>
      <c r="B28" s="174" t="s">
        <v>2250</v>
      </c>
      <c r="C28" s="653" t="s">
        <v>2266</v>
      </c>
      <c r="D28" s="653"/>
      <c r="E28" s="653"/>
      <c r="F28" s="653"/>
      <c r="G28" s="653"/>
      <c r="H28" s="653"/>
      <c r="I28" s="653"/>
      <c r="J28" s="653"/>
      <c r="K28" s="653"/>
      <c r="L28" s="653"/>
      <c r="M28" s="653"/>
      <c r="N28" s="653"/>
      <c r="O28" s="653"/>
      <c r="P28" s="654"/>
      <c r="Q28" s="925">
        <f>Q26+Q27</f>
        <v>19000000</v>
      </c>
      <c r="R28" s="926"/>
      <c r="S28" s="926"/>
      <c r="T28" s="926"/>
      <c r="U28" s="926"/>
      <c r="V28" s="927"/>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2311</v>
      </c>
      <c r="AN28" s="591"/>
      <c r="AO28" s="591"/>
      <c r="AP28" s="591"/>
      <c r="AQ28" s="591"/>
      <c r="AR28" s="591"/>
      <c r="AS28" s="591"/>
      <c r="AT28" s="591"/>
      <c r="AU28" s="591"/>
      <c r="AV28" s="591"/>
      <c r="AW28" s="591"/>
      <c r="AX28" s="591"/>
      <c r="AY28" s="591"/>
      <c r="AZ28" s="591"/>
      <c r="BA28" s="592"/>
    </row>
    <row r="29" spans="1:53" ht="18" customHeight="1">
      <c r="A29" s="138"/>
      <c r="B29" s="928" t="s">
        <v>2263</v>
      </c>
      <c r="C29" s="874" t="s">
        <v>1999</v>
      </c>
      <c r="D29" s="874"/>
      <c r="E29" s="875"/>
      <c r="F29" s="177"/>
      <c r="G29" s="879" t="s">
        <v>1991</v>
      </c>
      <c r="H29" s="880"/>
      <c r="I29" s="880"/>
      <c r="J29" s="881"/>
      <c r="K29" s="860" t="s">
        <v>1992</v>
      </c>
      <c r="L29" s="860"/>
      <c r="M29" s="860"/>
      <c r="N29" s="860"/>
      <c r="O29" s="862">
        <v>2.5000000000000001E-2</v>
      </c>
      <c r="P29" s="863"/>
      <c r="Q29" s="866" t="s">
        <v>1993</v>
      </c>
      <c r="R29" s="866"/>
      <c r="S29" s="866"/>
      <c r="T29" s="866"/>
      <c r="U29" s="868" t="s">
        <v>2307</v>
      </c>
      <c r="V29" s="869"/>
      <c r="W29" s="869"/>
      <c r="X29" s="869"/>
      <c r="Y29" s="869"/>
      <c r="Z29" s="869"/>
      <c r="AA29" s="869"/>
      <c r="AB29" s="869"/>
      <c r="AC29" s="869"/>
      <c r="AD29" s="869"/>
      <c r="AE29" s="869"/>
      <c r="AF29" s="869"/>
      <c r="AG29" s="869"/>
      <c r="AH29" s="869"/>
      <c r="AI29" s="869"/>
      <c r="AJ29" s="869"/>
      <c r="AK29" s="870"/>
      <c r="AL29" s="178"/>
      <c r="AM29" s="136" t="b">
        <v>1</v>
      </c>
    </row>
    <row r="30" spans="1:53" ht="18" customHeight="1" thickBot="1">
      <c r="A30" s="138"/>
      <c r="B30" s="929"/>
      <c r="C30" s="876"/>
      <c r="D30" s="876"/>
      <c r="E30" s="877"/>
      <c r="F30" s="179"/>
      <c r="G30" s="913" t="s">
        <v>1994</v>
      </c>
      <c r="H30" s="914"/>
      <c r="I30" s="914"/>
      <c r="J30" s="915"/>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8" t="s">
        <v>2278</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86"/>
      <c r="AM32" s="180"/>
      <c r="AN32" s="180"/>
    </row>
    <row r="33" spans="1:53" ht="23.25" customHeight="1">
      <c r="A33" s="138"/>
      <c r="B33" s="187" t="s">
        <v>91</v>
      </c>
      <c r="C33" s="878" t="s">
        <v>2284</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2252</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9" t="s">
        <v>127</v>
      </c>
      <c r="D36" s="899"/>
      <c r="E36" s="899"/>
      <c r="F36" s="899"/>
      <c r="G36" s="899"/>
      <c r="H36" s="899"/>
      <c r="I36" s="899"/>
      <c r="J36" s="899"/>
      <c r="K36" s="899"/>
      <c r="L36" s="899"/>
      <c r="M36" s="899"/>
      <c r="N36" s="899"/>
      <c r="O36" s="899"/>
      <c r="P36" s="900"/>
      <c r="Q36" s="845">
        <f>Q37-Q38-Q39</f>
        <v>296897104</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58" t="s">
        <v>2317</v>
      </c>
      <c r="AN36" s="959"/>
      <c r="AO36" s="959"/>
      <c r="AP36" s="959"/>
      <c r="AQ36" s="959"/>
      <c r="AR36" s="959"/>
      <c r="AS36" s="959"/>
      <c r="AT36" s="959"/>
      <c r="AU36" s="959"/>
      <c r="AV36" s="959"/>
      <c r="AW36" s="959"/>
      <c r="AX36" s="959"/>
      <c r="AY36" s="959"/>
      <c r="AZ36" s="959"/>
      <c r="BA36" s="960"/>
    </row>
    <row r="37" spans="1:53" ht="18.75" customHeight="1" thickBot="1">
      <c r="A37" s="138"/>
      <c r="B37" s="923"/>
      <c r="C37" s="850" t="s">
        <v>128</v>
      </c>
      <c r="D37" s="850"/>
      <c r="E37" s="850"/>
      <c r="F37" s="850"/>
      <c r="G37" s="850"/>
      <c r="H37" s="850"/>
      <c r="I37" s="850"/>
      <c r="J37" s="850"/>
      <c r="K37" s="850"/>
      <c r="L37" s="850"/>
      <c r="M37" s="850"/>
      <c r="N37" s="850"/>
      <c r="O37" s="850"/>
      <c r="P37" s="851"/>
      <c r="Q37" s="854">
        <v>344012760</v>
      </c>
      <c r="R37" s="855"/>
      <c r="S37" s="855"/>
      <c r="T37" s="855"/>
      <c r="U37" s="855"/>
      <c r="V37" s="856"/>
      <c r="W37" s="196" t="s">
        <v>4</v>
      </c>
      <c r="X37" s="197"/>
      <c r="Y37" s="886"/>
      <c r="Z37" s="198"/>
      <c r="AA37" s="192"/>
      <c r="AB37" s="192"/>
      <c r="AC37" s="192"/>
      <c r="AD37" s="194"/>
      <c r="AE37" s="192"/>
      <c r="AF37" s="192"/>
      <c r="AG37" s="192"/>
      <c r="AH37" s="192"/>
      <c r="AI37" s="192"/>
      <c r="AJ37" s="192"/>
      <c r="AK37" s="194"/>
      <c r="AL37" s="138"/>
      <c r="AM37" s="961"/>
      <c r="AN37" s="962"/>
      <c r="AO37" s="962"/>
      <c r="AP37" s="962"/>
      <c r="AQ37" s="962"/>
      <c r="AR37" s="962"/>
      <c r="AS37" s="962"/>
      <c r="AT37" s="962"/>
      <c r="AU37" s="962"/>
      <c r="AV37" s="962"/>
      <c r="AW37" s="962"/>
      <c r="AX37" s="962"/>
      <c r="AY37" s="962"/>
      <c r="AZ37" s="962"/>
      <c r="BA37" s="963"/>
    </row>
    <row r="38" spans="1:53" ht="18.75" customHeight="1" thickBot="1">
      <c r="A38" s="138"/>
      <c r="B38" s="923"/>
      <c r="C38" s="852" t="s">
        <v>2283</v>
      </c>
      <c r="D38" s="852"/>
      <c r="E38" s="852"/>
      <c r="F38" s="852"/>
      <c r="G38" s="852"/>
      <c r="H38" s="852"/>
      <c r="I38" s="852"/>
      <c r="J38" s="852"/>
      <c r="K38" s="852"/>
      <c r="L38" s="852"/>
      <c r="M38" s="852"/>
      <c r="N38" s="852"/>
      <c r="O38" s="852"/>
      <c r="P38" s="853"/>
      <c r="Q38" s="857">
        <f>Q22</f>
        <v>47000000</v>
      </c>
      <c r="R38" s="858"/>
      <c r="S38" s="858"/>
      <c r="T38" s="858"/>
      <c r="U38" s="858"/>
      <c r="V38" s="859"/>
      <c r="W38" s="517" t="s">
        <v>4</v>
      </c>
      <c r="X38" s="197"/>
      <c r="Y38" s="886"/>
      <c r="Z38" s="198"/>
      <c r="AA38" s="192"/>
      <c r="AB38" s="192"/>
      <c r="AC38" s="192"/>
      <c r="AD38" s="194"/>
      <c r="AE38" s="192"/>
      <c r="AF38" s="192"/>
      <c r="AG38" s="192"/>
      <c r="AH38" s="192"/>
      <c r="AI38" s="192"/>
      <c r="AJ38" s="192"/>
      <c r="AK38" s="194"/>
      <c r="AL38" s="138"/>
      <c r="AM38" s="961"/>
      <c r="AN38" s="962"/>
      <c r="AO38" s="962"/>
      <c r="AP38" s="962"/>
      <c r="AQ38" s="962"/>
      <c r="AR38" s="962"/>
      <c r="AS38" s="962"/>
      <c r="AT38" s="962"/>
      <c r="AU38" s="962"/>
      <c r="AV38" s="962"/>
      <c r="AW38" s="962"/>
      <c r="AX38" s="962"/>
      <c r="AY38" s="962"/>
      <c r="AZ38" s="962"/>
      <c r="BA38" s="963"/>
    </row>
    <row r="39" spans="1:53" ht="25.5" customHeight="1" thickBot="1">
      <c r="A39" s="138"/>
      <c r="B39" s="516"/>
      <c r="C39" s="852" t="s">
        <v>2313</v>
      </c>
      <c r="D39" s="852"/>
      <c r="E39" s="852"/>
      <c r="F39" s="852"/>
      <c r="G39" s="852"/>
      <c r="H39" s="852"/>
      <c r="I39" s="852"/>
      <c r="J39" s="852"/>
      <c r="K39" s="852"/>
      <c r="L39" s="852"/>
      <c r="M39" s="852"/>
      <c r="N39" s="852"/>
      <c r="O39" s="852"/>
      <c r="P39" s="853"/>
      <c r="Q39" s="905">
        <v>115656</v>
      </c>
      <c r="R39" s="906"/>
      <c r="S39" s="906"/>
      <c r="T39" s="906"/>
      <c r="U39" s="906"/>
      <c r="V39" s="907"/>
      <c r="W39" s="517" t="s">
        <v>4</v>
      </c>
      <c r="X39" s="197"/>
      <c r="Y39" s="886"/>
      <c r="Z39" s="198"/>
      <c r="AA39" s="192"/>
      <c r="AB39" s="192"/>
      <c r="AC39" s="192"/>
      <c r="AD39" s="194"/>
      <c r="AE39" s="192"/>
      <c r="AF39" s="192"/>
      <c r="AG39" s="192"/>
      <c r="AH39" s="192"/>
      <c r="AI39" s="192"/>
      <c r="AJ39" s="192"/>
      <c r="AK39" s="194"/>
      <c r="AL39" s="138"/>
      <c r="AM39" s="961"/>
      <c r="AN39" s="962"/>
      <c r="AO39" s="962"/>
      <c r="AP39" s="962"/>
      <c r="AQ39" s="962"/>
      <c r="AR39" s="962"/>
      <c r="AS39" s="962"/>
      <c r="AT39" s="962"/>
      <c r="AU39" s="962"/>
      <c r="AV39" s="962"/>
      <c r="AW39" s="962"/>
      <c r="AX39" s="962"/>
      <c r="AY39" s="962"/>
      <c r="AZ39" s="962"/>
      <c r="BA39" s="963"/>
    </row>
    <row r="40" spans="1:53" ht="30.75" customHeight="1" thickBot="1">
      <c r="A40" s="138"/>
      <c r="B40" s="195" t="s">
        <v>17</v>
      </c>
      <c r="C40" s="848" t="s">
        <v>2000</v>
      </c>
      <c r="D40" s="849"/>
      <c r="E40" s="849"/>
      <c r="F40" s="849"/>
      <c r="G40" s="849"/>
      <c r="H40" s="849"/>
      <c r="I40" s="849"/>
      <c r="J40" s="849"/>
      <c r="K40" s="849"/>
      <c r="L40" s="849"/>
      <c r="M40" s="849"/>
      <c r="N40" s="849"/>
      <c r="O40" s="849"/>
      <c r="P40" s="849"/>
      <c r="Q40" s="845">
        <f>Q41-Q42-Q43-Q44-Q45-Q46</f>
        <v>296889129</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64"/>
      <c r="AN40" s="965"/>
      <c r="AO40" s="965"/>
      <c r="AP40" s="965"/>
      <c r="AQ40" s="965"/>
      <c r="AR40" s="965"/>
      <c r="AS40" s="965"/>
      <c r="AT40" s="965"/>
      <c r="AU40" s="966"/>
      <c r="AV40" s="966"/>
      <c r="AW40" s="966"/>
      <c r="AX40" s="966"/>
      <c r="AY40" s="965"/>
      <c r="AZ40" s="965"/>
      <c r="BA40" s="967"/>
    </row>
    <row r="41" spans="1:53" ht="18.75" customHeight="1" thickBot="1">
      <c r="A41" s="138"/>
      <c r="B41" s="935"/>
      <c r="C41" s="851" t="s">
        <v>129</v>
      </c>
      <c r="D41" s="903"/>
      <c r="E41" s="903"/>
      <c r="F41" s="903"/>
      <c r="G41" s="903"/>
      <c r="H41" s="903"/>
      <c r="I41" s="903"/>
      <c r="J41" s="903"/>
      <c r="K41" s="903"/>
      <c r="L41" s="903"/>
      <c r="M41" s="903"/>
      <c r="N41" s="903"/>
      <c r="O41" s="903"/>
      <c r="P41" s="904"/>
      <c r="Q41" s="890">
        <v>323895307</v>
      </c>
      <c r="R41" s="891"/>
      <c r="S41" s="891"/>
      <c r="T41" s="891"/>
      <c r="U41" s="891"/>
      <c r="V41" s="892"/>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35"/>
      <c r="C42" s="851" t="s">
        <v>1996</v>
      </c>
      <c r="D42" s="903"/>
      <c r="E42" s="903"/>
      <c r="F42" s="903"/>
      <c r="G42" s="903"/>
      <c r="H42" s="903"/>
      <c r="I42" s="903"/>
      <c r="J42" s="903"/>
      <c r="K42" s="903"/>
      <c r="L42" s="903"/>
      <c r="M42" s="903"/>
      <c r="N42" s="903"/>
      <c r="O42" s="903"/>
      <c r="P42" s="904"/>
      <c r="Q42" s="890">
        <v>15672680</v>
      </c>
      <c r="R42" s="891"/>
      <c r="S42" s="891"/>
      <c r="T42" s="891"/>
      <c r="U42" s="891"/>
      <c r="V42" s="892"/>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35"/>
      <c r="C43" s="851" t="s">
        <v>1997</v>
      </c>
      <c r="D43" s="903"/>
      <c r="E43" s="903"/>
      <c r="F43" s="903"/>
      <c r="G43" s="903"/>
      <c r="H43" s="903"/>
      <c r="I43" s="903"/>
      <c r="J43" s="903"/>
      <c r="K43" s="903"/>
      <c r="L43" s="903"/>
      <c r="M43" s="903"/>
      <c r="N43" s="903"/>
      <c r="O43" s="903"/>
      <c r="P43" s="904"/>
      <c r="Q43" s="890">
        <v>8379554</v>
      </c>
      <c r="R43" s="891"/>
      <c r="S43" s="891"/>
      <c r="T43" s="891"/>
      <c r="U43" s="891"/>
      <c r="V43" s="892"/>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35"/>
      <c r="C44" s="893" t="s">
        <v>1998</v>
      </c>
      <c r="D44" s="894"/>
      <c r="E44" s="894"/>
      <c r="F44" s="894"/>
      <c r="G44" s="894"/>
      <c r="H44" s="894"/>
      <c r="I44" s="894"/>
      <c r="J44" s="894"/>
      <c r="K44" s="894"/>
      <c r="L44" s="894"/>
      <c r="M44" s="894"/>
      <c r="N44" s="894"/>
      <c r="O44" s="894"/>
      <c r="P44" s="895"/>
      <c r="Q44" s="890">
        <v>2312647</v>
      </c>
      <c r="R44" s="891"/>
      <c r="S44" s="891"/>
      <c r="T44" s="891"/>
      <c r="U44" s="891"/>
      <c r="V44" s="892"/>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35"/>
      <c r="C45" s="893" t="s">
        <v>2261</v>
      </c>
      <c r="D45" s="894"/>
      <c r="E45" s="894"/>
      <c r="F45" s="894"/>
      <c r="G45" s="894"/>
      <c r="H45" s="894"/>
      <c r="I45" s="894"/>
      <c r="J45" s="894"/>
      <c r="K45" s="894"/>
      <c r="L45" s="894"/>
      <c r="M45" s="894"/>
      <c r="N45" s="894"/>
      <c r="O45" s="894"/>
      <c r="P45" s="895"/>
      <c r="Q45" s="890">
        <v>112647</v>
      </c>
      <c r="R45" s="891"/>
      <c r="S45" s="891"/>
      <c r="T45" s="891"/>
      <c r="U45" s="891"/>
      <c r="V45" s="892"/>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6"/>
      <c r="C46" s="887" t="s">
        <v>2068</v>
      </c>
      <c r="D46" s="888"/>
      <c r="E46" s="888"/>
      <c r="F46" s="888"/>
      <c r="G46" s="888"/>
      <c r="H46" s="888"/>
      <c r="I46" s="888"/>
      <c r="J46" s="888"/>
      <c r="K46" s="888"/>
      <c r="L46" s="888"/>
      <c r="M46" s="888"/>
      <c r="N46" s="888"/>
      <c r="O46" s="888"/>
      <c r="P46" s="889"/>
      <c r="Q46" s="890">
        <v>528650</v>
      </c>
      <c r="R46" s="891"/>
      <c r="S46" s="891"/>
      <c r="T46" s="891"/>
      <c r="U46" s="891"/>
      <c r="V46" s="892"/>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901" t="s">
        <v>2314</v>
      </c>
      <c r="D49" s="901"/>
      <c r="E49" s="901"/>
      <c r="F49" s="901"/>
      <c r="G49" s="901"/>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902" t="s">
        <v>2315</v>
      </c>
      <c r="D50" s="902"/>
      <c r="E50" s="902"/>
      <c r="F50" s="902"/>
      <c r="G50" s="902"/>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901" t="s">
        <v>2316</v>
      </c>
      <c r="D51" s="901"/>
      <c r="E51" s="901"/>
      <c r="F51" s="901"/>
      <c r="G51" s="901"/>
      <c r="H51" s="901"/>
      <c r="I51" s="901"/>
      <c r="J51" s="901"/>
      <c r="K51" s="901"/>
      <c r="L51" s="901"/>
      <c r="M51" s="901"/>
      <c r="N51" s="901"/>
      <c r="O51" s="901"/>
      <c r="P51" s="901"/>
      <c r="Q51" s="901"/>
      <c r="R51" s="901"/>
      <c r="S51" s="901"/>
      <c r="T51" s="901"/>
      <c r="U51" s="901"/>
      <c r="V51" s="901"/>
      <c r="W51" s="901"/>
      <c r="X51" s="901"/>
      <c r="Y51" s="901"/>
      <c r="Z51" s="901"/>
      <c r="AA51" s="901"/>
      <c r="AB51" s="901"/>
      <c r="AC51" s="901"/>
      <c r="AD51" s="901"/>
      <c r="AE51" s="901"/>
      <c r="AF51" s="901"/>
      <c r="AG51" s="901"/>
      <c r="AH51" s="901"/>
      <c r="AI51" s="901"/>
      <c r="AJ51" s="901"/>
      <c r="AK51" s="901"/>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2297</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24" t="s">
        <v>2286</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212"/>
      <c r="AM54" s="200"/>
      <c r="AN54" s="200"/>
      <c r="AO54" s="200"/>
      <c r="AP54" s="200"/>
      <c r="AQ54" s="200"/>
      <c r="AR54" s="200"/>
      <c r="AS54" s="200"/>
      <c r="AT54" s="210"/>
      <c r="AU54" s="210"/>
      <c r="AV54" s="210"/>
      <c r="AW54" s="210"/>
      <c r="AX54" s="210"/>
      <c r="AY54" s="200"/>
      <c r="AZ54" s="200"/>
      <c r="BA54" s="200"/>
    </row>
    <row r="55" spans="1:53" ht="51.75" customHeight="1">
      <c r="A55" s="138"/>
      <c r="B55" s="917" t="s">
        <v>93</v>
      </c>
      <c r="C55" s="918"/>
      <c r="D55" s="918"/>
      <c r="E55" s="919"/>
      <c r="F55" s="896" t="s">
        <v>2298</v>
      </c>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897"/>
      <c r="AF55" s="897"/>
      <c r="AG55" s="897"/>
      <c r="AH55" s="897"/>
      <c r="AI55" s="897"/>
      <c r="AJ55" s="897"/>
      <c r="AK55" s="898"/>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7" t="s">
        <v>94</v>
      </c>
      <c r="C56" s="918"/>
      <c r="D56" s="918"/>
      <c r="E56" s="919"/>
      <c r="F56" s="920" t="s">
        <v>2299</v>
      </c>
      <c r="G56" s="921"/>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2"/>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6" t="s">
        <v>181</v>
      </c>
      <c r="C58" s="916"/>
      <c r="D58" s="916"/>
      <c r="E58" s="916"/>
      <c r="F58" s="916"/>
      <c r="G58" s="916"/>
      <c r="H58" s="916"/>
      <c r="I58" s="916"/>
      <c r="J58" s="916"/>
      <c r="K58" s="916"/>
      <c r="L58" s="916"/>
      <c r="M58" s="916"/>
      <c r="N58" s="916"/>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2285</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1989</v>
      </c>
      <c r="C60" s="613"/>
      <c r="D60" s="613"/>
      <c r="E60" s="613"/>
      <c r="F60" s="613"/>
      <c r="G60" s="613"/>
      <c r="H60" s="613"/>
      <c r="I60" s="613"/>
      <c r="J60" s="613"/>
      <c r="K60" s="613"/>
      <c r="L60" s="613"/>
      <c r="M60" s="613"/>
      <c r="N60" s="613"/>
      <c r="O60" s="613"/>
      <c r="P60" s="613"/>
      <c r="Q60" s="613"/>
      <c r="R60" s="613"/>
      <c r="S60" s="614"/>
      <c r="T60" s="805">
        <f>'別紙様式3-3（６月以降分）'!N6</f>
        <v>3685500</v>
      </c>
      <c r="U60" s="806"/>
      <c r="V60" s="806"/>
      <c r="W60" s="806"/>
      <c r="X60" s="806"/>
      <c r="Y60" s="219" t="s">
        <v>4</v>
      </c>
      <c r="Z60" s="220" t="s">
        <v>2253</v>
      </c>
      <c r="AA60" s="181"/>
      <c r="AB60" s="221"/>
      <c r="AC60" s="221"/>
      <c r="AD60" s="221"/>
      <c r="AE60" s="221"/>
      <c r="AF60" s="221"/>
      <c r="AG60" s="138" t="s">
        <v>98</v>
      </c>
      <c r="AH60" s="222" t="str">
        <f>IF(T61&lt;T60,"×","")</f>
        <v/>
      </c>
      <c r="AI60" s="138"/>
      <c r="AJ60" s="138"/>
      <c r="AK60" s="138"/>
      <c r="AL60" s="138"/>
      <c r="AM60" s="590" t="s">
        <v>2300</v>
      </c>
      <c r="AN60" s="591"/>
      <c r="AO60" s="591"/>
      <c r="AP60" s="591"/>
      <c r="AQ60" s="591"/>
      <c r="AR60" s="591"/>
      <c r="AS60" s="591"/>
      <c r="AT60" s="591"/>
      <c r="AU60" s="591"/>
      <c r="AV60" s="591"/>
      <c r="AW60" s="591"/>
      <c r="AX60" s="591"/>
      <c r="AY60" s="591"/>
      <c r="AZ60" s="591"/>
      <c r="BA60" s="592"/>
    </row>
    <row r="61" spans="1:53" ht="23.25" customHeight="1" thickBot="1">
      <c r="A61" s="138"/>
      <c r="B61" s="930" t="s">
        <v>1990</v>
      </c>
      <c r="C61" s="931"/>
      <c r="D61" s="931"/>
      <c r="E61" s="931"/>
      <c r="F61" s="931"/>
      <c r="G61" s="931"/>
      <c r="H61" s="931"/>
      <c r="I61" s="931"/>
      <c r="J61" s="931"/>
      <c r="K61" s="931"/>
      <c r="L61" s="931"/>
      <c r="M61" s="931"/>
      <c r="N61" s="931"/>
      <c r="O61" s="931"/>
      <c r="P61" s="931"/>
      <c r="Q61" s="931"/>
      <c r="R61" s="931"/>
      <c r="S61" s="931"/>
      <c r="T61" s="932">
        <v>3805600</v>
      </c>
      <c r="U61" s="933"/>
      <c r="V61" s="933"/>
      <c r="W61" s="933"/>
      <c r="X61" s="934"/>
      <c r="Y61" s="223" t="s">
        <v>4</v>
      </c>
      <c r="Z61" s="138"/>
      <c r="AA61" s="224" t="s">
        <v>18</v>
      </c>
      <c r="AB61" s="909">
        <f>IFERROR(T62/T60*100,0)</f>
        <v>77.769637769637768</v>
      </c>
      <c r="AC61" s="910"/>
      <c r="AD61" s="911"/>
      <c r="AE61" s="225" t="s">
        <v>19</v>
      </c>
      <c r="AF61" s="226" t="s">
        <v>89</v>
      </c>
      <c r="AG61" s="138" t="s">
        <v>98</v>
      </c>
      <c r="AH61" s="173" t="str">
        <f>IF(T60=0,"",(IF(AB61&gt;=200/3,"○","×")))</f>
        <v>○</v>
      </c>
      <c r="AI61" s="227"/>
      <c r="AJ61" s="227"/>
      <c r="AK61" s="227"/>
      <c r="AL61" s="227"/>
      <c r="AM61" s="590" t="s">
        <v>2301</v>
      </c>
      <c r="AN61" s="591"/>
      <c r="AO61" s="591"/>
      <c r="AP61" s="591"/>
      <c r="AQ61" s="591"/>
      <c r="AR61" s="591"/>
      <c r="AS61" s="591"/>
      <c r="AT61" s="591"/>
      <c r="AU61" s="591"/>
      <c r="AV61" s="591"/>
      <c r="AW61" s="591"/>
      <c r="AX61" s="591"/>
      <c r="AY61" s="591"/>
      <c r="AZ61" s="591"/>
      <c r="BA61" s="592"/>
    </row>
    <row r="62" spans="1:53" ht="26.25" customHeight="1" thickBot="1">
      <c r="A62" s="138"/>
      <c r="B62" s="228"/>
      <c r="C62" s="730" t="s">
        <v>2001</v>
      </c>
      <c r="D62" s="731"/>
      <c r="E62" s="731"/>
      <c r="F62" s="731"/>
      <c r="G62" s="731"/>
      <c r="H62" s="731"/>
      <c r="I62" s="731"/>
      <c r="J62" s="731"/>
      <c r="K62" s="731"/>
      <c r="L62" s="731"/>
      <c r="M62" s="731"/>
      <c r="N62" s="731"/>
      <c r="O62" s="731"/>
      <c r="P62" s="731"/>
      <c r="Q62" s="731"/>
      <c r="R62" s="731"/>
      <c r="S62" s="731"/>
      <c r="T62" s="726">
        <v>2866200</v>
      </c>
      <c r="U62" s="727"/>
      <c r="V62" s="727"/>
      <c r="W62" s="727"/>
      <c r="X62" s="728"/>
      <c r="Y62" s="229" t="s">
        <v>4</v>
      </c>
      <c r="Z62" s="230" t="s">
        <v>2253</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2002</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187</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188</v>
      </c>
      <c r="D66" s="609" t="s">
        <v>191</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1</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190</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2305</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189</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188</v>
      </c>
      <c r="D70" s="609" t="s">
        <v>192</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2064</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2063</v>
      </c>
      <c r="D72" s="618"/>
      <c r="E72" s="618"/>
      <c r="F72" s="618"/>
      <c r="G72" s="618"/>
      <c r="H72" s="618"/>
      <c r="I72" s="618"/>
      <c r="J72" s="618"/>
      <c r="K72" s="618"/>
      <c r="L72" s="618"/>
      <c r="M72" s="618"/>
      <c r="N72" s="618"/>
      <c r="O72" s="618"/>
      <c r="P72" s="618"/>
      <c r="Q72" s="618"/>
      <c r="R72" s="618"/>
      <c r="S72" s="618"/>
      <c r="T72" s="619"/>
      <c r="U72" s="615">
        <f>U73+U77</f>
        <v>812000</v>
      </c>
      <c r="V72" s="616"/>
      <c r="W72" s="616"/>
      <c r="X72" s="616"/>
      <c r="Y72" s="616"/>
      <c r="Z72" s="223" t="s">
        <v>4</v>
      </c>
      <c r="AA72" s="138"/>
      <c r="AB72" s="246" t="s">
        <v>180</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2065</v>
      </c>
      <c r="F73" s="784"/>
      <c r="G73" s="784"/>
      <c r="H73" s="784"/>
      <c r="I73" s="784"/>
      <c r="J73" s="784"/>
      <c r="K73" s="784"/>
      <c r="L73" s="784"/>
      <c r="M73" s="784"/>
      <c r="N73" s="784"/>
      <c r="O73" s="784"/>
      <c r="P73" s="784"/>
      <c r="Q73" s="784"/>
      <c r="R73" s="784"/>
      <c r="S73" s="784"/>
      <c r="T73" s="785"/>
      <c r="U73" s="765">
        <v>456000</v>
      </c>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79.385964912280699</v>
      </c>
      <c r="AD74" s="791"/>
      <c r="AE74" s="792"/>
      <c r="AF74" s="741" t="s">
        <v>19</v>
      </c>
      <c r="AG74" s="741" t="s">
        <v>89</v>
      </c>
      <c r="AH74" s="742" t="s">
        <v>98</v>
      </c>
      <c r="AI74" s="602" t="str">
        <f>IF('別紙様式3-2（４・５月）'!AF5="","",IF(AND(AC74&gt;=200/3,AC74&lt;100),"○","×"))</f>
        <v>○</v>
      </c>
      <c r="AJ74" s="227"/>
      <c r="AK74" s="138"/>
      <c r="AL74" s="227"/>
      <c r="AM74" s="952" t="s">
        <v>2270</v>
      </c>
      <c r="AN74" s="953"/>
      <c r="AO74" s="953"/>
      <c r="AP74" s="953"/>
      <c r="AQ74" s="953"/>
      <c r="AR74" s="953"/>
      <c r="AS74" s="953"/>
      <c r="AT74" s="953"/>
      <c r="AU74" s="953"/>
      <c r="AV74" s="953"/>
      <c r="AW74" s="953"/>
      <c r="AX74" s="953"/>
      <c r="AY74" s="953"/>
      <c r="AZ74" s="953"/>
      <c r="BA74" s="954"/>
    </row>
    <row r="75" spans="1:82" ht="12.95" customHeight="1" thickBot="1">
      <c r="A75" s="138"/>
      <c r="B75" s="138"/>
      <c r="C75" s="620"/>
      <c r="D75" s="621"/>
      <c r="E75" s="249"/>
      <c r="F75" s="777" t="s">
        <v>2067</v>
      </c>
      <c r="G75" s="778"/>
      <c r="H75" s="778"/>
      <c r="I75" s="778"/>
      <c r="J75" s="778"/>
      <c r="K75" s="778"/>
      <c r="L75" s="778"/>
      <c r="M75" s="778"/>
      <c r="N75" s="778"/>
      <c r="O75" s="778"/>
      <c r="P75" s="778"/>
      <c r="Q75" s="778"/>
      <c r="R75" s="778"/>
      <c r="S75" s="778"/>
      <c r="T75" s="779"/>
      <c r="U75" s="771">
        <v>362000</v>
      </c>
      <c r="V75" s="772"/>
      <c r="W75" s="772"/>
      <c r="X75" s="772"/>
      <c r="Y75" s="773"/>
      <c r="Z75" s="789" t="s">
        <v>4</v>
      </c>
      <c r="AA75" s="138" t="s">
        <v>98</v>
      </c>
      <c r="AB75" s="741"/>
      <c r="AC75" s="793"/>
      <c r="AD75" s="794"/>
      <c r="AE75" s="795"/>
      <c r="AF75" s="741"/>
      <c r="AG75" s="741"/>
      <c r="AH75" s="742"/>
      <c r="AI75" s="603"/>
      <c r="AJ75" s="227"/>
      <c r="AK75" s="138"/>
      <c r="AL75" s="227"/>
      <c r="AM75" s="955"/>
      <c r="AN75" s="956"/>
      <c r="AO75" s="956"/>
      <c r="AP75" s="956"/>
      <c r="AQ75" s="956"/>
      <c r="AR75" s="956"/>
      <c r="AS75" s="956"/>
      <c r="AT75" s="956"/>
      <c r="AU75" s="956"/>
      <c r="AV75" s="956"/>
      <c r="AW75" s="956"/>
      <c r="AX75" s="956"/>
      <c r="AY75" s="956"/>
      <c r="AZ75" s="956"/>
      <c r="BA75" s="957"/>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2066</v>
      </c>
      <c r="D77" s="797"/>
      <c r="E77" s="783" t="s">
        <v>2269</v>
      </c>
      <c r="F77" s="784"/>
      <c r="G77" s="784"/>
      <c r="H77" s="784"/>
      <c r="I77" s="784"/>
      <c r="J77" s="784"/>
      <c r="K77" s="784"/>
      <c r="L77" s="784"/>
      <c r="M77" s="784"/>
      <c r="N77" s="784"/>
      <c r="O77" s="784"/>
      <c r="P77" s="784"/>
      <c r="Q77" s="784"/>
      <c r="R77" s="784"/>
      <c r="S77" s="784"/>
      <c r="T77" s="785"/>
      <c r="U77" s="765">
        <v>356000</v>
      </c>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73.595505617977537</v>
      </c>
      <c r="AD78" s="791"/>
      <c r="AE78" s="792"/>
      <c r="AF78" s="741" t="s">
        <v>19</v>
      </c>
      <c r="AG78" s="741" t="s">
        <v>89</v>
      </c>
      <c r="AH78" s="742" t="s">
        <v>98</v>
      </c>
      <c r="AI78" s="602" t="str">
        <f>IF('別紙様式3-2（４・５月）'!AF5="","",IF(AND(AC78&gt;=200/3,AC78&lt;100),"○","×"))</f>
        <v>○</v>
      </c>
      <c r="AJ78" s="227"/>
      <c r="AK78" s="227"/>
      <c r="AL78" s="227"/>
      <c r="AM78" s="940" t="s">
        <v>2271</v>
      </c>
      <c r="AN78" s="941"/>
      <c r="AO78" s="941"/>
      <c r="AP78" s="941"/>
      <c r="AQ78" s="941"/>
      <c r="AR78" s="941"/>
      <c r="AS78" s="941"/>
      <c r="AT78" s="941"/>
      <c r="AU78" s="941"/>
      <c r="AV78" s="941"/>
      <c r="AW78" s="941"/>
      <c r="AX78" s="941"/>
      <c r="AY78" s="941"/>
      <c r="AZ78" s="941"/>
      <c r="BA78" s="942"/>
    </row>
    <row r="79" spans="1:82" ht="12.95" customHeight="1" thickBot="1">
      <c r="A79" s="138"/>
      <c r="B79" s="138"/>
      <c r="C79" s="798"/>
      <c r="D79" s="621"/>
      <c r="E79" s="249"/>
      <c r="F79" s="777" t="s">
        <v>2067</v>
      </c>
      <c r="G79" s="778"/>
      <c r="H79" s="778"/>
      <c r="I79" s="778"/>
      <c r="J79" s="778"/>
      <c r="K79" s="778"/>
      <c r="L79" s="778"/>
      <c r="M79" s="778"/>
      <c r="N79" s="778"/>
      <c r="O79" s="778"/>
      <c r="P79" s="778"/>
      <c r="Q79" s="778"/>
      <c r="R79" s="778"/>
      <c r="S79" s="778"/>
      <c r="T79" s="779"/>
      <c r="U79" s="771">
        <v>262000</v>
      </c>
      <c r="V79" s="772"/>
      <c r="W79" s="772"/>
      <c r="X79" s="772"/>
      <c r="Y79" s="773"/>
      <c r="Z79" s="789" t="s">
        <v>4</v>
      </c>
      <c r="AA79" s="138" t="s">
        <v>98</v>
      </c>
      <c r="AB79" s="741"/>
      <c r="AC79" s="793"/>
      <c r="AD79" s="794"/>
      <c r="AE79" s="795"/>
      <c r="AF79" s="741"/>
      <c r="AG79" s="741"/>
      <c r="AH79" s="742"/>
      <c r="AI79" s="603"/>
      <c r="AJ79" s="227"/>
      <c r="AK79" s="227"/>
      <c r="AL79" s="227"/>
      <c r="AM79" s="943"/>
      <c r="AN79" s="944"/>
      <c r="AO79" s="944"/>
      <c r="AP79" s="944"/>
      <c r="AQ79" s="944"/>
      <c r="AR79" s="944"/>
      <c r="AS79" s="944"/>
      <c r="AT79" s="944"/>
      <c r="AU79" s="944"/>
      <c r="AV79" s="944"/>
      <c r="AW79" s="944"/>
      <c r="AX79" s="944"/>
      <c r="AY79" s="944"/>
      <c r="AZ79" s="944"/>
      <c r="BA79" s="945"/>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2042</v>
      </c>
      <c r="C82" s="209"/>
      <c r="D82" s="209"/>
      <c r="E82" s="209"/>
      <c r="F82" s="209"/>
      <c r="G82" s="209"/>
      <c r="H82" s="209"/>
      <c r="I82" s="209"/>
      <c r="J82" s="209"/>
      <c r="K82" s="209"/>
      <c r="L82" s="209"/>
      <c r="M82" s="736"/>
      <c r="N82" s="737"/>
      <c r="O82" s="759" t="s">
        <v>2043</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1964</v>
      </c>
      <c r="C84" s="156"/>
      <c r="D84" s="156"/>
      <c r="E84" s="156"/>
      <c r="F84" s="156"/>
      <c r="G84" s="156"/>
      <c r="H84" s="156"/>
      <c r="I84" s="156"/>
      <c r="J84" s="156"/>
      <c r="K84" s="156"/>
      <c r="L84" s="156"/>
      <c r="M84" s="156"/>
      <c r="N84" s="156"/>
      <c r="O84" s="156"/>
      <c r="P84" s="156"/>
      <c r="Q84" s="156"/>
      <c r="R84" s="156"/>
      <c r="S84" s="257" t="s">
        <v>188</v>
      </c>
      <c r="T84" s="258" t="s">
        <v>2010</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該当</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1965</v>
      </c>
      <c r="C86" s="260"/>
      <c r="D86" s="260"/>
      <c r="E86" s="260"/>
      <c r="F86" s="260"/>
      <c r="G86" s="260"/>
      <c r="H86" s="260"/>
      <c r="I86" s="260"/>
      <c r="J86" s="260"/>
      <c r="K86" s="260"/>
      <c r="L86" s="260"/>
      <c r="M86" s="260"/>
      <c r="N86" s="260"/>
      <c r="O86" s="260"/>
      <c r="P86" s="260"/>
      <c r="Q86" s="260"/>
      <c r="R86" s="260"/>
      <c r="S86" s="257" t="s">
        <v>188</v>
      </c>
      <c r="T86" s="258" t="s">
        <v>2009</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1966</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1967</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1</v>
      </c>
      <c r="AN89" s="200"/>
      <c r="AO89" s="200"/>
      <c r="AP89" s="200"/>
      <c r="AQ89" s="200"/>
      <c r="AR89" s="200"/>
      <c r="AS89" s="200"/>
      <c r="AT89" s="200"/>
      <c r="AU89" s="200"/>
      <c r="AV89" s="200"/>
      <c r="AW89" s="200"/>
      <c r="AX89" s="200"/>
      <c r="AY89" s="200"/>
      <c r="AZ89" s="200"/>
      <c r="BA89" s="200"/>
    </row>
    <row r="90" spans="1:53" ht="14.25" customHeight="1">
      <c r="A90" s="138"/>
      <c r="B90" s="264"/>
      <c r="C90" s="265" t="s">
        <v>1968</v>
      </c>
      <c r="D90" s="266" t="s">
        <v>1969</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1970</v>
      </c>
      <c r="D91" s="270" t="s">
        <v>1971</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1972</v>
      </c>
      <c r="D92" s="276" t="s">
        <v>1973</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1974</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1975</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1</v>
      </c>
      <c r="AN95" s="136" t="b">
        <v>1</v>
      </c>
      <c r="AO95" s="136" t="b">
        <v>1</v>
      </c>
      <c r="AP95" s="200"/>
      <c r="AQ95" s="200"/>
      <c r="AR95" s="200"/>
      <c r="AS95" s="200"/>
      <c r="AT95" s="200"/>
      <c r="AU95" s="200"/>
      <c r="AV95" s="200"/>
      <c r="AW95" s="200"/>
      <c r="AX95" s="200"/>
      <c r="AY95" s="200"/>
      <c r="AZ95" s="200"/>
      <c r="BA95" s="200"/>
    </row>
    <row r="96" spans="1:53" ht="30.75" customHeight="1" thickBot="1">
      <c r="A96" s="138"/>
      <c r="B96" s="659"/>
      <c r="C96" s="265" t="s">
        <v>1968</v>
      </c>
      <c r="D96" s="801" t="s">
        <v>1976</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1977</v>
      </c>
      <c r="E97" s="635"/>
      <c r="F97" s="635"/>
      <c r="G97" s="635"/>
      <c r="H97" s="732"/>
      <c r="I97" s="734" t="s">
        <v>16</v>
      </c>
      <c r="J97" s="743" t="s">
        <v>1978</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t="s">
        <v>2302</v>
      </c>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2272</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1979</v>
      </c>
      <c r="K99" s="289"/>
      <c r="L99" s="289"/>
      <c r="M99" s="289"/>
      <c r="N99" s="289"/>
      <c r="O99" s="289"/>
      <c r="P99" s="289"/>
      <c r="Q99" s="289"/>
      <c r="R99" s="289"/>
      <c r="S99" s="753" t="s">
        <v>1980</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t="s">
        <v>2303</v>
      </c>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2272</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1970</v>
      </c>
      <c r="D101" s="276" t="s">
        <v>1981</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2044</v>
      </c>
      <c r="C103" s="209"/>
      <c r="D103" s="209"/>
      <c r="E103" s="209"/>
      <c r="F103" s="209"/>
      <c r="G103" s="209"/>
      <c r="H103" s="209"/>
      <c r="I103" s="209"/>
      <c r="J103" s="209"/>
      <c r="K103" s="209"/>
      <c r="L103" s="209"/>
      <c r="M103" s="736"/>
      <c r="N103" s="737"/>
      <c r="O103" s="761" t="s">
        <v>2043</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2045</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1982</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要記入</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1975</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1</v>
      </c>
      <c r="AN107" s="136" t="b">
        <v>0</v>
      </c>
      <c r="AO107" s="136" t="b">
        <v>1</v>
      </c>
      <c r="AP107" s="136" t="b">
        <v>0</v>
      </c>
      <c r="AQ107" s="200"/>
      <c r="AR107" s="200"/>
      <c r="AS107" s="200"/>
      <c r="AT107" s="200"/>
      <c r="AU107" s="200"/>
      <c r="AV107" s="200"/>
      <c r="AW107" s="200"/>
      <c r="AX107" s="200"/>
      <c r="AY107" s="200"/>
      <c r="AZ107" s="200"/>
      <c r="BA107" s="200"/>
    </row>
    <row r="108" spans="1:53" ht="27.75" customHeight="1" thickBot="1">
      <c r="A108" s="138"/>
      <c r="B108" s="265" t="s">
        <v>1968</v>
      </c>
      <c r="C108" s="628" t="s">
        <v>1983</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1984</v>
      </c>
      <c r="D109" s="635"/>
      <c r="E109" s="635"/>
      <c r="F109" s="635"/>
      <c r="G109" s="303"/>
      <c r="H109" s="304" t="s">
        <v>16</v>
      </c>
      <c r="I109" s="640" t="s">
        <v>1985</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1986</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1987</v>
      </c>
      <c r="I111" s="646" t="s">
        <v>1988</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1970</v>
      </c>
      <c r="C112" s="667" t="s">
        <v>1981</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2055</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2046</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182</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2015</v>
      </c>
      <c r="C117" s="671"/>
      <c r="D117" s="671"/>
      <c r="E117" s="671"/>
      <c r="F117" s="671"/>
      <c r="G117" s="671"/>
      <c r="H117" s="671"/>
      <c r="I117" s="671"/>
      <c r="J117" s="671"/>
      <c r="K117" s="671"/>
      <c r="L117" s="671"/>
      <c r="M117" s="671"/>
      <c r="N117" s="671"/>
      <c r="O117" s="671"/>
      <c r="P117" s="671"/>
      <c r="Q117" s="672"/>
      <c r="R117" s="313" t="s">
        <v>188</v>
      </c>
      <c r="S117" s="314" t="str">
        <f>'別紙様式3-2（４・５月）'!W8</f>
        <v>○</v>
      </c>
      <c r="T117" s="626" t="s">
        <v>2018</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2069</v>
      </c>
      <c r="C118" s="623"/>
      <c r="D118" s="623"/>
      <c r="E118" s="623"/>
      <c r="F118" s="623"/>
      <c r="G118" s="623"/>
      <c r="H118" s="623"/>
      <c r="I118" s="623"/>
      <c r="J118" s="623"/>
      <c r="K118" s="623"/>
      <c r="L118" s="623"/>
      <c r="M118" s="623"/>
      <c r="N118" s="623"/>
      <c r="O118" s="623"/>
      <c r="P118" s="623"/>
      <c r="Q118" s="624"/>
      <c r="R118" s="313" t="s">
        <v>188</v>
      </c>
      <c r="S118" s="316" t="str">
        <f>'別紙様式3-3（６月以降分）'!Z5</f>
        <v>○</v>
      </c>
      <c r="T118" s="625" t="s">
        <v>2254</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2255</v>
      </c>
      <c r="C119" s="623"/>
      <c r="D119" s="623"/>
      <c r="E119" s="623"/>
      <c r="F119" s="623"/>
      <c r="G119" s="623"/>
      <c r="H119" s="623"/>
      <c r="I119" s="623"/>
      <c r="J119" s="623"/>
      <c r="K119" s="623"/>
      <c r="L119" s="623"/>
      <c r="M119" s="623"/>
      <c r="N119" s="623"/>
      <c r="O119" s="623"/>
      <c r="P119" s="623"/>
      <c r="Q119" s="624"/>
      <c r="R119" s="313" t="s">
        <v>188</v>
      </c>
      <c r="S119" s="317" t="str">
        <f>'別紙様式3-3（６月以降分）'!Z7</f>
        <v>○</v>
      </c>
      <c r="T119" s="625" t="s">
        <v>2254</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2016</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2306</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2019</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183</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184</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185</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186</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2304</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2011</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2074</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188</v>
      </c>
      <c r="C130" s="658" t="s">
        <v>2020</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2075</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該当</v>
      </c>
      <c r="AJ132" s="665"/>
      <c r="AK132" s="666"/>
      <c r="AL132" s="138"/>
      <c r="AT132" s="150"/>
      <c r="AU132" s="150"/>
      <c r="AV132" s="150"/>
      <c r="AW132" s="150"/>
      <c r="AX132" s="150"/>
    </row>
    <row r="133" spans="1:54" ht="38.25" customHeight="1">
      <c r="A133" s="138"/>
      <c r="B133" s="245" t="s">
        <v>188</v>
      </c>
      <c r="C133" s="688" t="s">
        <v>2076</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6" t="s">
        <v>54</v>
      </c>
      <c r="G135" s="947"/>
      <c r="H135" s="947"/>
      <c r="I135" s="947"/>
      <c r="J135" s="947"/>
      <c r="K135" s="947"/>
      <c r="L135" s="947"/>
      <c r="M135" s="947"/>
      <c r="N135" s="947"/>
      <c r="O135" s="947"/>
      <c r="P135" s="947"/>
      <c r="Q135" s="947"/>
      <c r="R135" s="947"/>
      <c r="S135" s="947"/>
      <c r="T135" s="947"/>
      <c r="U135" s="947"/>
      <c r="V135" s="947"/>
      <c r="W135" s="947"/>
      <c r="X135" s="947"/>
      <c r="Y135" s="947"/>
      <c r="Z135" s="947"/>
      <c r="AA135" s="947"/>
      <c r="AB135" s="947"/>
      <c r="AC135" s="947"/>
      <c r="AD135" s="947"/>
      <c r="AE135" s="947"/>
      <c r="AF135" s="947"/>
      <c r="AG135" s="947"/>
      <c r="AH135" s="947"/>
      <c r="AI135" s="947"/>
      <c r="AJ135" s="947"/>
      <c r="AK135" s="351" t="str">
        <f>IF(AI132="該当",IF(AND(COUNTIF(AM136:AM139,TRUE)&gt;=1,COUNTIF(AM140:AM143,TRUE)&gt;=1,COUNTIF(AM144:AM147,TRUE)&gt;=1,COUNTIF(AM148:AM151,TRUE)&gt;=1,COUNTIF(AM152:AM155,TRUE)&gt;=1,COUNTIF(AM156:AM159,TRUE)&gt;=1),"○","×"),IF(COUNTIF(AM136:AM159,TRUE)&gt;=1,"○","×"))</f>
        <v>○</v>
      </c>
      <c r="AL135" s="350"/>
      <c r="AM135" s="509" t="s">
        <v>2274</v>
      </c>
      <c r="AN135" s="590" t="s">
        <v>2273</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8" t="s">
        <v>56</v>
      </c>
      <c r="H136" s="948"/>
      <c r="I136" s="948"/>
      <c r="J136" s="948"/>
      <c r="K136" s="948"/>
      <c r="L136" s="948"/>
      <c r="M136" s="948"/>
      <c r="N136" s="948"/>
      <c r="O136" s="948"/>
      <c r="P136" s="948"/>
      <c r="Q136" s="948"/>
      <c r="R136" s="948"/>
      <c r="S136" s="948"/>
      <c r="T136" s="948"/>
      <c r="U136" s="948"/>
      <c r="V136" s="948"/>
      <c r="W136" s="948"/>
      <c r="X136" s="948"/>
      <c r="Y136" s="948"/>
      <c r="Z136" s="948"/>
      <c r="AA136" s="948"/>
      <c r="AB136" s="948"/>
      <c r="AC136" s="948"/>
      <c r="AD136" s="948"/>
      <c r="AE136" s="948"/>
      <c r="AF136" s="948"/>
      <c r="AG136" s="948"/>
      <c r="AH136" s="948"/>
      <c r="AI136" s="948"/>
      <c r="AJ136" s="948"/>
      <c r="AK136" s="949"/>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2275</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1</v>
      </c>
      <c r="AN138" s="937"/>
      <c r="AO138" s="938"/>
      <c r="AP138" s="938"/>
      <c r="AQ138" s="938"/>
      <c r="AR138" s="938"/>
      <c r="AS138" s="938"/>
      <c r="AT138" s="938"/>
      <c r="AU138" s="938"/>
      <c r="AV138" s="938"/>
      <c r="AW138" s="938"/>
      <c r="AX138" s="938"/>
      <c r="AY138" s="938"/>
      <c r="AZ138" s="938"/>
      <c r="BA138" s="939"/>
      <c r="BB138" s="144"/>
    </row>
    <row r="139" spans="1:54" s="352" customFormat="1" ht="13.5" customHeight="1">
      <c r="A139" s="350"/>
      <c r="B139" s="680"/>
      <c r="C139" s="681"/>
      <c r="D139" s="681"/>
      <c r="E139" s="682"/>
      <c r="F139" s="305"/>
      <c r="G139" s="950" t="s">
        <v>59</v>
      </c>
      <c r="H139" s="950"/>
      <c r="I139" s="950"/>
      <c r="J139" s="950"/>
      <c r="K139" s="950"/>
      <c r="L139" s="950"/>
      <c r="M139" s="950"/>
      <c r="N139" s="950"/>
      <c r="O139" s="950"/>
      <c r="P139" s="950"/>
      <c r="Q139" s="950"/>
      <c r="R139" s="950"/>
      <c r="S139" s="950"/>
      <c r="T139" s="950"/>
      <c r="U139" s="950"/>
      <c r="V139" s="950"/>
      <c r="W139" s="950"/>
      <c r="X139" s="950"/>
      <c r="Y139" s="950"/>
      <c r="Z139" s="950"/>
      <c r="AA139" s="950"/>
      <c r="AB139" s="950"/>
      <c r="AC139" s="950"/>
      <c r="AD139" s="950"/>
      <c r="AE139" s="950"/>
      <c r="AF139" s="950"/>
      <c r="AG139" s="950"/>
      <c r="AH139" s="950"/>
      <c r="AI139" s="950"/>
      <c r="AJ139" s="950"/>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1</v>
      </c>
      <c r="AN141" s="606" t="s">
        <v>2275</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7"/>
      <c r="AO142" s="938"/>
      <c r="AP142" s="938"/>
      <c r="AQ142" s="938"/>
      <c r="AR142" s="938"/>
      <c r="AS142" s="938"/>
      <c r="AT142" s="938"/>
      <c r="AU142" s="938"/>
      <c r="AV142" s="938"/>
      <c r="AW142" s="938"/>
      <c r="AX142" s="938"/>
      <c r="AY142" s="938"/>
      <c r="AZ142" s="938"/>
      <c r="BA142" s="939"/>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2275</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7"/>
      <c r="AO146" s="938"/>
      <c r="AP146" s="938"/>
      <c r="AQ146" s="938"/>
      <c r="AR146" s="938"/>
      <c r="AS146" s="938"/>
      <c r="AT146" s="938"/>
      <c r="AU146" s="938"/>
      <c r="AV146" s="938"/>
      <c r="AW146" s="938"/>
      <c r="AX146" s="938"/>
      <c r="AY146" s="938"/>
      <c r="AZ146" s="938"/>
      <c r="BA146" s="939"/>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1</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2275</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7"/>
      <c r="AO150" s="938"/>
      <c r="AP150" s="938"/>
      <c r="AQ150" s="938"/>
      <c r="AR150" s="938"/>
      <c r="AS150" s="938"/>
      <c r="AT150" s="938"/>
      <c r="AU150" s="938"/>
      <c r="AV150" s="938"/>
      <c r="AW150" s="938"/>
      <c r="AX150" s="938"/>
      <c r="AY150" s="938"/>
      <c r="AZ150" s="938"/>
      <c r="BA150" s="939"/>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1</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1</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2275</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7"/>
      <c r="AO154" s="938"/>
      <c r="AP154" s="938"/>
      <c r="AQ154" s="938"/>
      <c r="AR154" s="938"/>
      <c r="AS154" s="938"/>
      <c r="AT154" s="938"/>
      <c r="AU154" s="938"/>
      <c r="AV154" s="938"/>
      <c r="AW154" s="938"/>
      <c r="AX154" s="938"/>
      <c r="AY154" s="938"/>
      <c r="AZ154" s="938"/>
      <c r="BA154" s="939"/>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2275</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1</v>
      </c>
      <c r="AN158" s="937"/>
      <c r="AO158" s="938"/>
      <c r="AP158" s="938"/>
      <c r="AQ158" s="938"/>
      <c r="AR158" s="938"/>
      <c r="AS158" s="938"/>
      <c r="AT158" s="938"/>
      <c r="AU158" s="938"/>
      <c r="AV158" s="938"/>
      <c r="AW158" s="938"/>
      <c r="AX158" s="938"/>
      <c r="AY158" s="938"/>
      <c r="AZ158" s="938"/>
      <c r="BA158" s="939"/>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2276</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2277</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2251</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v>7</v>
      </c>
      <c r="F170" s="716"/>
      <c r="G170" s="383" t="s">
        <v>2</v>
      </c>
      <c r="H170" s="715" t="s">
        <v>118</v>
      </c>
      <c r="I170" s="716"/>
      <c r="J170" s="383" t="s">
        <v>3</v>
      </c>
      <c r="K170" s="715" t="s">
        <v>118</v>
      </c>
      <c r="L170" s="716"/>
      <c r="M170" s="383" t="s">
        <v>5</v>
      </c>
      <c r="N170" s="380"/>
      <c r="O170" s="717" t="s">
        <v>28</v>
      </c>
      <c r="P170" s="717"/>
      <c r="Q170" s="717"/>
      <c r="R170" s="708" t="str">
        <f>IF(H7="","",H7)</f>
        <v>○○ケアサービス</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t="s">
        <v>119</v>
      </c>
      <c r="U171" s="714"/>
      <c r="V171" s="714"/>
      <c r="W171" s="714"/>
      <c r="X171" s="714"/>
      <c r="Y171" s="713" t="s">
        <v>39</v>
      </c>
      <c r="Z171" s="713"/>
      <c r="AA171" s="714" t="s">
        <v>120</v>
      </c>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38"/>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116</v>
      </c>
      <c r="C174" s="395"/>
      <c r="D174" s="143"/>
      <c r="E174" s="143"/>
      <c r="F174" s="142" t="s">
        <v>121</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2022</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2021</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2023</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123</v>
      </c>
      <c r="C179" s="695" t="s">
        <v>2027</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2242</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v>
      </c>
      <c r="AL180" s="138"/>
    </row>
    <row r="181" spans="1:39">
      <c r="A181" s="138"/>
      <c r="B181" s="397" t="s">
        <v>122</v>
      </c>
      <c r="C181" s="698" t="s">
        <v>2028</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2024</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123</v>
      </c>
      <c r="C184" s="695" t="s">
        <v>2029</v>
      </c>
      <c r="D184" s="696"/>
      <c r="E184" s="696"/>
      <c r="F184" s="696"/>
      <c r="G184" s="696"/>
      <c r="H184" s="696"/>
      <c r="I184" s="912"/>
      <c r="J184" s="709" t="s">
        <v>2038</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v>
      </c>
      <c r="AL184" s="138"/>
    </row>
    <row r="185" spans="1:39" ht="27.75" customHeight="1">
      <c r="A185" s="138"/>
      <c r="B185" s="673" t="s">
        <v>122</v>
      </c>
      <c r="C185" s="709" t="s">
        <v>2030</v>
      </c>
      <c r="D185" s="709"/>
      <c r="E185" s="709"/>
      <c r="F185" s="709"/>
      <c r="G185" s="709"/>
      <c r="H185" s="709"/>
      <c r="I185" s="709"/>
      <c r="J185" s="711" t="s">
        <v>2031</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2039</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2040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v>
      </c>
      <c r="AL187" s="138"/>
    </row>
    <row r="188" spans="1:39">
      <c r="A188" s="138"/>
      <c r="B188" s="673"/>
      <c r="C188" s="709"/>
      <c r="D188" s="709"/>
      <c r="E188" s="709"/>
      <c r="F188" s="709"/>
      <c r="G188" s="709"/>
      <c r="H188" s="709"/>
      <c r="I188" s="709"/>
      <c r="J188" s="711" t="s">
        <v>2041</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v>
      </c>
      <c r="AL188" s="138"/>
    </row>
    <row r="189" spans="1:39" ht="25.5" customHeight="1">
      <c r="A189" s="138"/>
      <c r="B189" s="673" t="s">
        <v>2051</v>
      </c>
      <c r="C189" s="660" t="s">
        <v>2033</v>
      </c>
      <c r="D189" s="660"/>
      <c r="E189" s="660"/>
      <c r="F189" s="660"/>
      <c r="G189" s="660"/>
      <c r="H189" s="660"/>
      <c r="I189" s="660"/>
      <c r="J189" s="661" t="s">
        <v>2049</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v>
      </c>
      <c r="AL189" s="138"/>
      <c r="AM189" s="399"/>
    </row>
    <row r="190" spans="1:39" ht="25.5" customHeight="1">
      <c r="A190" s="138"/>
      <c r="B190" s="673"/>
      <c r="C190" s="660"/>
      <c r="D190" s="660"/>
      <c r="E190" s="660"/>
      <c r="F190" s="660"/>
      <c r="G190" s="660"/>
      <c r="H190" s="660"/>
      <c r="I190" s="660"/>
      <c r="J190" s="661" t="s">
        <v>2050</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
      </c>
      <c r="AL190" s="138"/>
    </row>
    <row r="191" spans="1:39" ht="15" customHeight="1">
      <c r="A191" s="138"/>
      <c r="B191" s="400" t="s">
        <v>2032</v>
      </c>
      <c r="C191" s="660" t="s">
        <v>2034</v>
      </c>
      <c r="D191" s="660"/>
      <c r="E191" s="660"/>
      <c r="F191" s="660"/>
      <c r="G191" s="660"/>
      <c r="H191" s="660"/>
      <c r="I191" s="660"/>
      <c r="J191" s="661" t="s">
        <v>2047</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v>
      </c>
      <c r="AL191" s="138"/>
    </row>
    <row r="192" spans="1:39" ht="37.5" customHeight="1">
      <c r="A192" s="138"/>
      <c r="B192" s="400" t="s">
        <v>2052</v>
      </c>
      <c r="C192" s="660" t="s">
        <v>2035</v>
      </c>
      <c r="D192" s="660"/>
      <c r="E192" s="660"/>
      <c r="F192" s="660"/>
      <c r="G192" s="660"/>
      <c r="H192" s="660"/>
      <c r="I192" s="660"/>
      <c r="J192" s="661" t="s">
        <v>2048</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2053</v>
      </c>
      <c r="C193" s="706" t="s">
        <v>2036</v>
      </c>
      <c r="D193" s="706"/>
      <c r="E193" s="706"/>
      <c r="F193" s="706"/>
      <c r="G193" s="706"/>
      <c r="H193" s="706"/>
      <c r="I193" s="706"/>
      <c r="J193" s="706" t="s">
        <v>2037</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mh2Y3qrfE6MKPm/H7QbicsEuQ+Yy9hJofgMTO3mnrlPuc9HK3w1WNw3QqFnBzMATGkBs2ctzVsRkgOnycMLoDQ==" saltValue="DHhFKnvxIkxgKwz3siQV+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2088</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16" t="str">
        <f>IF(基本情報入力シート!C32="","",基本情報入力シート!C32)</f>
        <v>○○市</v>
      </c>
      <c r="AC1" s="1016"/>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1006" t="s">
        <v>2005</v>
      </c>
      <c r="C5" s="1006"/>
      <c r="D5" s="1006"/>
      <c r="E5" s="1006"/>
      <c r="F5" s="1006"/>
      <c r="G5" s="1006"/>
      <c r="H5" s="1006"/>
      <c r="I5" s="1006"/>
      <c r="J5" s="1006"/>
      <c r="K5" s="1006"/>
      <c r="L5" s="1006"/>
      <c r="M5" s="1007"/>
      <c r="N5" s="436">
        <f>IFERROR(SUM(S:S),"")</f>
        <v>4395000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処遇加算Ⅰ・Ⅱあり</v>
      </c>
      <c r="AF5" s="438" t="str">
        <f>IF(COUNTIFS(Q:Q,"ベア加算なし",Z:Z,"ベア加算")&gt;=1,"新規ベア加算あり","")</f>
        <v>新規ベア加算あり</v>
      </c>
    </row>
    <row r="6" spans="1:33" ht="25.5" customHeight="1">
      <c r="A6" s="139"/>
      <c r="B6" s="1006" t="s">
        <v>2004</v>
      </c>
      <c r="C6" s="1006"/>
      <c r="D6" s="1006"/>
      <c r="E6" s="1006"/>
      <c r="F6" s="1006"/>
      <c r="G6" s="1006"/>
      <c r="H6" s="1006"/>
      <c r="I6" s="1006"/>
      <c r="J6" s="1006"/>
      <c r="K6" s="1006"/>
      <c r="L6" s="1006"/>
      <c r="M6" s="1007"/>
      <c r="N6" s="439">
        <f>IFERROR(SUM(V:V),"")</f>
        <v>1280004</v>
      </c>
      <c r="O6" s="437" t="s">
        <v>4</v>
      </c>
      <c r="P6" s="139"/>
      <c r="Q6" s="139"/>
      <c r="R6" s="138"/>
      <c r="S6" s="138"/>
      <c r="T6" s="138"/>
      <c r="U6" s="138"/>
      <c r="V6" s="138"/>
      <c r="W6" s="138"/>
      <c r="X6" s="138"/>
      <c r="Y6" s="138"/>
      <c r="Z6" s="138"/>
      <c r="AA6" s="138"/>
      <c r="AE6" s="438" t="str">
        <f>IF(COUNTIF(R:R,"処遇加算Ⅰ")&gt;=1,"処遇加算Ⅰあり","処遇加算Ⅰなし")</f>
        <v>処遇加算Ⅰあり</v>
      </c>
      <c r="AF6" s="438" t="str">
        <f>IF(COUNTIFS(Q:Q,"ベア加算",Z:Z,"ベア加算")&gt;=1,"継続ベア加算あり","")</f>
        <v>継続ベア加算あり</v>
      </c>
    </row>
    <row r="7" spans="1:33" ht="25.5" customHeight="1" thickBot="1">
      <c r="A7" s="139"/>
      <c r="B7" s="1045" t="s">
        <v>2003</v>
      </c>
      <c r="C7" s="1045"/>
      <c r="D7" s="1022"/>
      <c r="E7" s="1022"/>
      <c r="F7" s="1022"/>
      <c r="G7" s="1022"/>
      <c r="H7" s="1022"/>
      <c r="I7" s="1022"/>
      <c r="J7" s="1022"/>
      <c r="K7" s="1022"/>
      <c r="L7" s="1022"/>
      <c r="M7" s="1023"/>
      <c r="N7" s="439">
        <f>IFERROR(SUM(AA:AA),"")</f>
        <v>220000</v>
      </c>
      <c r="O7" s="437" t="s">
        <v>4</v>
      </c>
      <c r="P7" s="139"/>
      <c r="Q7" s="139"/>
      <c r="R7" s="188" t="s">
        <v>2017</v>
      </c>
      <c r="S7" s="139"/>
      <c r="T7" s="138"/>
      <c r="U7" s="138"/>
      <c r="V7" s="139"/>
      <c r="W7" s="139"/>
      <c r="X7" s="139"/>
      <c r="Y7" s="138"/>
      <c r="Z7" s="138"/>
      <c r="AA7" s="138"/>
      <c r="AB7" s="139"/>
      <c r="AE7" s="438" t="str">
        <f>IF((COUNTIF(U$16:U$115,"特定加算Ⅰ")+COUNTIF(U$16:U$1048576,"特定加算Ⅱ"))&gt;=1,"特定加算あり","特定加算なし")</f>
        <v>特定加算あり</v>
      </c>
      <c r="AF7" s="438"/>
    </row>
    <row r="8" spans="1:33" ht="25.5" customHeight="1">
      <c r="A8" s="139"/>
      <c r="B8" s="1024"/>
      <c r="C8" s="1025"/>
      <c r="D8" s="1022" t="s">
        <v>2071</v>
      </c>
      <c r="E8" s="1022"/>
      <c r="F8" s="1022"/>
      <c r="G8" s="1022"/>
      <c r="H8" s="1022"/>
      <c r="I8" s="1022"/>
      <c r="J8" s="1022"/>
      <c r="K8" s="1022"/>
      <c r="L8" s="1022"/>
      <c r="M8" s="1023"/>
      <c r="N8" s="440">
        <f>IFERROR(SUMIFS(AB:AB,Q:Q,"ベア加算なし",Z:Z,"ベア加算"),"")</f>
        <v>0</v>
      </c>
      <c r="O8" s="437" t="s">
        <v>4</v>
      </c>
      <c r="P8" s="139"/>
      <c r="Q8" s="139"/>
      <c r="R8" s="1013" t="s">
        <v>2083</v>
      </c>
      <c r="S8" s="1013" t="s">
        <v>2013</v>
      </c>
      <c r="T8" s="1013"/>
      <c r="U8" s="1014"/>
      <c r="V8" s="441">
        <f>SUM(W$16:W$115)</f>
        <v>2</v>
      </c>
      <c r="W8" s="1011" t="str">
        <f>IF(AE7="特定加算なし","",IF(V8&gt;=V9,"○","×"))</f>
        <v>○</v>
      </c>
      <c r="X8" s="1009" t="s">
        <v>2014</v>
      </c>
      <c r="Y8" s="1010"/>
      <c r="Z8" s="1010"/>
      <c r="AA8" s="1010"/>
      <c r="AB8" s="1010"/>
      <c r="AF8" s="442"/>
      <c r="AG8" s="433"/>
    </row>
    <row r="9" spans="1:33" ht="25.5" customHeight="1" thickBot="1">
      <c r="A9" s="139"/>
      <c r="B9" s="1023" t="s">
        <v>2243</v>
      </c>
      <c r="C9" s="1046"/>
      <c r="D9" s="1046"/>
      <c r="E9" s="1046"/>
      <c r="F9" s="1046"/>
      <c r="G9" s="1046"/>
      <c r="H9" s="1046"/>
      <c r="I9" s="1046"/>
      <c r="J9" s="1046"/>
      <c r="K9" s="1046"/>
      <c r="L9" s="1046"/>
      <c r="M9" s="1047"/>
      <c r="N9" s="443">
        <f>IFERROR(SUM(AB$16:AB$115,T$16:T$115,X$16:Y$115),"")</f>
        <v>743239.84991059138</v>
      </c>
      <c r="O9" s="437" t="s">
        <v>4</v>
      </c>
      <c r="P9" s="139"/>
      <c r="Q9" s="139"/>
      <c r="R9" s="1013"/>
      <c r="S9" s="1013" t="s">
        <v>2086</v>
      </c>
      <c r="T9" s="1013"/>
      <c r="U9" s="1014"/>
      <c r="V9" s="444">
        <f>SUM(AD$16:AD$115)</f>
        <v>2</v>
      </c>
      <c r="W9" s="1012"/>
      <c r="X9" s="1009"/>
      <c r="Y9" s="1010"/>
      <c r="Z9" s="1010"/>
      <c r="AA9" s="1010"/>
      <c r="AB9" s="1010"/>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08" t="s">
        <v>2265</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447"/>
      <c r="Z11" s="447"/>
      <c r="AA11" s="447"/>
      <c r="AB11" s="447"/>
      <c r="AC11" s="447"/>
    </row>
    <row r="12" spans="1:33" ht="24" customHeight="1" thickBot="1">
      <c r="A12" s="1033"/>
      <c r="B12" s="1036" t="s">
        <v>2070</v>
      </c>
      <c r="C12" s="1037"/>
      <c r="D12" s="1037"/>
      <c r="E12" s="1037"/>
      <c r="F12" s="1037"/>
      <c r="G12" s="1037"/>
      <c r="H12" s="1037"/>
      <c r="I12" s="1038"/>
      <c r="J12" s="1026" t="s">
        <v>48</v>
      </c>
      <c r="K12" s="1048" t="s">
        <v>95</v>
      </c>
      <c r="L12" s="1049"/>
      <c r="M12" s="1027" t="s">
        <v>49</v>
      </c>
      <c r="N12" s="1030" t="s">
        <v>6</v>
      </c>
      <c r="O12" s="1000" t="s">
        <v>2091</v>
      </c>
      <c r="P12" s="1001"/>
      <c r="Q12" s="1002"/>
      <c r="R12" s="980" t="s">
        <v>2090</v>
      </c>
      <c r="S12" s="981"/>
      <c r="T12" s="981"/>
      <c r="U12" s="981"/>
      <c r="V12" s="981"/>
      <c r="W12" s="981"/>
      <c r="X12" s="981"/>
      <c r="Y12" s="981"/>
      <c r="Z12" s="981"/>
      <c r="AA12" s="981"/>
      <c r="AB12" s="981"/>
      <c r="AC12" s="982"/>
      <c r="AD12" s="1057" t="s">
        <v>2238</v>
      </c>
      <c r="AE12" s="1015" t="s">
        <v>2235</v>
      </c>
      <c r="AF12" s="1015" t="s">
        <v>2236</v>
      </c>
      <c r="AG12" s="1015" t="s">
        <v>2237</v>
      </c>
    </row>
    <row r="13" spans="1:33" ht="21.75" customHeight="1">
      <c r="A13" s="1034"/>
      <c r="B13" s="1039"/>
      <c r="C13" s="1040"/>
      <c r="D13" s="1040"/>
      <c r="E13" s="1040"/>
      <c r="F13" s="1040"/>
      <c r="G13" s="1040"/>
      <c r="H13" s="1040"/>
      <c r="I13" s="1041"/>
      <c r="J13" s="1004"/>
      <c r="K13" s="1050"/>
      <c r="L13" s="1051"/>
      <c r="M13" s="1028"/>
      <c r="N13" s="1031"/>
      <c r="O13" s="1003" t="s">
        <v>2092</v>
      </c>
      <c r="P13" s="1004" t="s">
        <v>2093</v>
      </c>
      <c r="Q13" s="1005" t="s">
        <v>2094</v>
      </c>
      <c r="R13" s="987" t="s">
        <v>2121</v>
      </c>
      <c r="S13" s="988"/>
      <c r="T13" s="988"/>
      <c r="U13" s="995" t="s">
        <v>1963</v>
      </c>
      <c r="V13" s="996"/>
      <c r="W13" s="996"/>
      <c r="X13" s="996"/>
      <c r="Y13" s="997"/>
      <c r="Z13" s="1017" t="s">
        <v>2094</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193</v>
      </c>
      <c r="S14" s="983" t="s">
        <v>194</v>
      </c>
      <c r="T14" s="989" t="s">
        <v>2119</v>
      </c>
      <c r="U14" s="985" t="s">
        <v>193</v>
      </c>
      <c r="V14" s="983" t="s">
        <v>194</v>
      </c>
      <c r="W14" s="448" t="s">
        <v>2079</v>
      </c>
      <c r="X14" s="989" t="s">
        <v>2119</v>
      </c>
      <c r="Y14" s="998"/>
      <c r="Z14" s="985" t="s">
        <v>193</v>
      </c>
      <c r="AA14" s="983" t="s">
        <v>194</v>
      </c>
      <c r="AB14" s="991" t="s">
        <v>2119</v>
      </c>
      <c r="AC14" s="993" t="s">
        <v>2080</v>
      </c>
      <c r="AD14" s="1057"/>
      <c r="AE14" s="1015"/>
      <c r="AF14" s="1015"/>
      <c r="AG14" s="1015"/>
    </row>
    <row r="15" spans="1:33" ht="72" customHeight="1" thickBot="1">
      <c r="A15" s="1035"/>
      <c r="B15" s="1042"/>
      <c r="C15" s="1043"/>
      <c r="D15" s="1043"/>
      <c r="E15" s="1043"/>
      <c r="F15" s="1043"/>
      <c r="G15" s="1043"/>
      <c r="H15" s="1043"/>
      <c r="I15" s="1044"/>
      <c r="J15" s="984"/>
      <c r="K15" s="449" t="s">
        <v>51</v>
      </c>
      <c r="L15" s="449" t="s">
        <v>52</v>
      </c>
      <c r="M15" s="1029"/>
      <c r="N15" s="1032"/>
      <c r="O15" s="986"/>
      <c r="P15" s="984"/>
      <c r="Q15" s="994"/>
      <c r="R15" s="986"/>
      <c r="S15" s="984"/>
      <c r="T15" s="990"/>
      <c r="U15" s="986"/>
      <c r="V15" s="984"/>
      <c r="W15" s="450" t="s">
        <v>2122</v>
      </c>
      <c r="X15" s="990"/>
      <c r="Y15" s="999"/>
      <c r="Z15" s="986"/>
      <c r="AA15" s="984"/>
      <c r="AB15" s="992"/>
      <c r="AC15" s="994"/>
      <c r="AD15" s="451" t="s">
        <v>2083</v>
      </c>
      <c r="AE15" s="1015"/>
      <c r="AF15" s="1015"/>
      <c r="AG15" s="1015"/>
    </row>
    <row r="16" spans="1:33" s="461" customFormat="1" ht="24.95" customHeight="1">
      <c r="A16" s="452" t="s">
        <v>7</v>
      </c>
      <c r="B16" s="977">
        <f>IF(基本情報入力シート!C53="","",基本情報入力シート!C53)</f>
        <v>1334567890</v>
      </c>
      <c r="C16" s="978"/>
      <c r="D16" s="978"/>
      <c r="E16" s="978"/>
      <c r="F16" s="978"/>
      <c r="G16" s="978"/>
      <c r="H16" s="978"/>
      <c r="I16" s="979"/>
      <c r="J16" s="453" t="str">
        <f>IF(基本情報入力シート!M53="","",基本情報入力シート!M53)</f>
        <v>東京都</v>
      </c>
      <c r="K16" s="454" t="str">
        <f>IF(基本情報入力シート!R53="","",基本情報入力シート!R53)</f>
        <v>東京都</v>
      </c>
      <c r="L16" s="454" t="str">
        <f>IF(基本情報入力シート!W53="","",基本情報入力シート!W53)</f>
        <v>千代田区</v>
      </c>
      <c r="M16" s="455" t="str">
        <f>IF(基本情報入力シート!X53="","",基本情報入力シート!X53)</f>
        <v>○○ケアセンター</v>
      </c>
      <c r="N16" s="456" t="str">
        <f>IF(基本情報入力シート!Y53="","",基本情報入力シート!Y53)</f>
        <v>訪問介護</v>
      </c>
      <c r="O16" s="110" t="s">
        <v>139</v>
      </c>
      <c r="P16" s="111" t="s">
        <v>142</v>
      </c>
      <c r="Q16" s="115" t="s">
        <v>145</v>
      </c>
      <c r="R16" s="112" t="s">
        <v>138</v>
      </c>
      <c r="S16" s="105">
        <v>577000</v>
      </c>
      <c r="T16" s="457">
        <f>IFERROR(S16*VLOOKUP(AE16,【参考】数式用3!$AD$3:$BA$14,MATCH(N16,【参考】数式用3!$AD$2:$BA$2,0)),"")</f>
        <v>155832.11678832117</v>
      </c>
      <c r="U16" s="131" t="s">
        <v>141</v>
      </c>
      <c r="V16" s="132">
        <v>130000</v>
      </c>
      <c r="W16" s="132">
        <v>1</v>
      </c>
      <c r="X16" s="973">
        <f>IFERROR(V16*VLOOKUP(AF16,【参考】数式用3!$AD$15:$BA$23,MATCH(N16,【参考】数式用3!$AD$2:$BA$2,0)),"")</f>
        <v>43333.333333333328</v>
      </c>
      <c r="Y16" s="974"/>
      <c r="Z16" s="118" t="s">
        <v>144</v>
      </c>
      <c r="AA16" s="106">
        <v>100000</v>
      </c>
      <c r="AB16" s="458" t="str">
        <f>IFERROR(AA16*VLOOKUP(AG16,【参考】数式用3!$AD$3:$BA$27,MATCH(N16,【参考】数式用3!$AD$2:$BA$2,0)),"")</f>
        <v/>
      </c>
      <c r="AC16" s="119"/>
      <c r="AD16" s="45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0" t="str">
        <f>IF(AND(O16="",R16=""),"",O16&amp;"から"&amp;R16)</f>
        <v>処遇加算Ⅱから処遇加算Ⅰ</v>
      </c>
      <c r="AF16" s="460" t="str">
        <f>IF(AND(P16="",U16=""),"",P16&amp;"から"&amp;U16)</f>
        <v>特定加算Ⅱから特定加算Ⅰ</v>
      </c>
      <c r="AG16" s="460" t="str">
        <f>IF(AND(Q16="",Z16=""),"",Q16&amp;"から"&amp;Z16)</f>
        <v>ベア加算なしからベア加算</v>
      </c>
    </row>
    <row r="17" spans="1:33" ht="24.95" customHeight="1">
      <c r="A17" s="462">
        <v>2</v>
      </c>
      <c r="B17" s="970">
        <f>IF(基本情報入力シート!C54="","",基本情報入力シート!C54)</f>
        <v>1334567890</v>
      </c>
      <c r="C17" s="971"/>
      <c r="D17" s="971"/>
      <c r="E17" s="971"/>
      <c r="F17" s="971"/>
      <c r="G17" s="971"/>
      <c r="H17" s="971"/>
      <c r="I17" s="972"/>
      <c r="J17" s="463" t="str">
        <f>IF(基本情報入力シート!M54="","",基本情報入力シート!M54)</f>
        <v>千代田区・中央区・港区</v>
      </c>
      <c r="K17" s="464" t="str">
        <f>IF(基本情報入力シート!R54="","",基本情報入力シート!R54)</f>
        <v>東京都</v>
      </c>
      <c r="L17" s="464" t="str">
        <f>IF(基本情報入力シート!W54="","",基本情報入力シート!W54)</f>
        <v>千代田区</v>
      </c>
      <c r="M17" s="465" t="str">
        <f>IF(基本情報入力シート!X54="","",基本情報入力シート!X54)</f>
        <v>○○ケアセンター</v>
      </c>
      <c r="N17" s="466" t="str">
        <f>IF(基本情報入力シート!Y54="","",基本情報入力シート!Y54)</f>
        <v>訪問型サービス（総合事業）</v>
      </c>
      <c r="O17" s="113" t="s">
        <v>139</v>
      </c>
      <c r="P17" s="114" t="s">
        <v>142</v>
      </c>
      <c r="Q17" s="115" t="s">
        <v>145</v>
      </c>
      <c r="R17" s="116" t="s">
        <v>138</v>
      </c>
      <c r="S17" s="107">
        <v>260000</v>
      </c>
      <c r="T17" s="457">
        <f>IFERROR(S17*VLOOKUP(AE17,【参考】数式用3!$AD$3:$BA$14,MATCH(N17,【参考】数式用3!$AD$2:$BA$2,0)),"")</f>
        <v>70218.97810218978</v>
      </c>
      <c r="U17" s="117" t="s">
        <v>142</v>
      </c>
      <c r="V17" s="108">
        <v>80000</v>
      </c>
      <c r="W17" s="130"/>
      <c r="X17" s="975">
        <f>IFERROR(V17*VLOOKUP(AF17,【参考】数式用3!$AD$15:$BA$23,MATCH(N17,【参考】数式用3!$AD$2:$BA$2,0)),"")</f>
        <v>0</v>
      </c>
      <c r="Y17" s="976"/>
      <c r="Z17" s="118" t="s">
        <v>144</v>
      </c>
      <c r="AA17" s="109">
        <v>50000</v>
      </c>
      <c r="AB17" s="467" t="str">
        <f>IFERROR(AA17*VLOOKUP(AG17,【参考】数式用3!$AD$3:$BA$27,MATCH(N17,【参考】数式用3!$AD$2:$BA$2,0)),"")</f>
        <v/>
      </c>
      <c r="AC17" s="120"/>
      <c r="AD17" s="45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0" t="str">
        <f t="shared" ref="AE17:AE22" si="1">IF(AND(O17="",R17=""),"",O17&amp;"から"&amp;R17)</f>
        <v>処遇加算Ⅱから処遇加算Ⅰ</v>
      </c>
      <c r="AF17" s="460" t="str">
        <f t="shared" ref="AF17:AF22" si="2">IF(AND(P17="",U17=""),"",P17&amp;"から"&amp;U17)</f>
        <v>特定加算Ⅱから特定加算Ⅱ</v>
      </c>
      <c r="AG17" s="460" t="str">
        <f t="shared" ref="AG17:AG22" si="3">IF(AND(Q17="",Z17=""),"",Q17&amp;"から"&amp;Z17)</f>
        <v>ベア加算なしからベア加算</v>
      </c>
    </row>
    <row r="18" spans="1:33" ht="24.95" customHeight="1">
      <c r="A18" s="462">
        <v>3</v>
      </c>
      <c r="B18" s="970">
        <f>IF(基本情報入力シート!C55="","",基本情報入力シート!C55)</f>
        <v>1334567891</v>
      </c>
      <c r="C18" s="971"/>
      <c r="D18" s="971"/>
      <c r="E18" s="971"/>
      <c r="F18" s="971"/>
      <c r="G18" s="971"/>
      <c r="H18" s="971"/>
      <c r="I18" s="972"/>
      <c r="J18" s="463" t="str">
        <f>IF(基本情報入力シート!M55="","",基本情報入力シート!M55)</f>
        <v>東京都</v>
      </c>
      <c r="K18" s="464" t="str">
        <f>IF(基本情報入力シート!R55="","",基本情報入力シート!R55)</f>
        <v>東京都</v>
      </c>
      <c r="L18" s="464" t="str">
        <f>IF(基本情報入力シート!W55="","",基本情報入力シート!W55)</f>
        <v>千代田区</v>
      </c>
      <c r="M18" s="465" t="str">
        <f>IF(基本情報入力シート!X55="","",基本情報入力シート!X55)</f>
        <v>デイサービス△△</v>
      </c>
      <c r="N18" s="466" t="str">
        <f>IF(基本情報入力シート!Y55="","",基本情報入力シート!Y55)</f>
        <v>通所介護</v>
      </c>
      <c r="O18" s="113" t="s">
        <v>139</v>
      </c>
      <c r="P18" s="114" t="s">
        <v>143</v>
      </c>
      <c r="Q18" s="115" t="s">
        <v>144</v>
      </c>
      <c r="R18" s="116" t="s">
        <v>139</v>
      </c>
      <c r="S18" s="107">
        <v>280000</v>
      </c>
      <c r="T18" s="457">
        <f>IFERROR(S18*VLOOKUP(AE18,【参考】数式用3!$AD$3:$BA$14,MATCH(N18,【参考】数式用3!$AD$2:$BA$2,0)),"")</f>
        <v>0</v>
      </c>
      <c r="U18" s="117" t="s">
        <v>143</v>
      </c>
      <c r="V18" s="108"/>
      <c r="W18" s="130"/>
      <c r="X18" s="968">
        <f>IFERROR(V18*VLOOKUP(AF18,【参考】数式用3!$AD$15:$BA$23,MATCH(N18,【参考】数式用3!$AD$2:$BA$2,0)),"")</f>
        <v>0</v>
      </c>
      <c r="Y18" s="969"/>
      <c r="Z18" s="118" t="s">
        <v>144</v>
      </c>
      <c r="AA18" s="109">
        <v>70000</v>
      </c>
      <c r="AB18" s="467">
        <f>IFERROR(AA18*VLOOKUP(AG18,【参考】数式用3!$AD$24:$BA$27,MATCH(N18,【参考】数式用3!$AD$2:$BA$2,0)),"")</f>
        <v>0</v>
      </c>
      <c r="AC18" s="120" t="s">
        <v>2230</v>
      </c>
      <c r="AD18" s="459" t="str">
        <f t="shared" si="0"/>
        <v/>
      </c>
      <c r="AE18" s="460" t="str">
        <f t="shared" si="1"/>
        <v>処遇加算Ⅱから処遇加算Ⅱ</v>
      </c>
      <c r="AF18" s="460" t="str">
        <f t="shared" si="2"/>
        <v>特定加算なしから特定加算なし</v>
      </c>
      <c r="AG18" s="460" t="str">
        <f t="shared" si="3"/>
        <v>ベア加算からベア加算</v>
      </c>
    </row>
    <row r="19" spans="1:33" ht="24.95" customHeight="1">
      <c r="A19" s="462">
        <v>4</v>
      </c>
      <c r="B19" s="970">
        <f>IF(基本情報入力シート!C56="","",基本情報入力シート!C56)</f>
        <v>1334567892</v>
      </c>
      <c r="C19" s="971"/>
      <c r="D19" s="971"/>
      <c r="E19" s="971"/>
      <c r="F19" s="971"/>
      <c r="G19" s="971"/>
      <c r="H19" s="971"/>
      <c r="I19" s="972"/>
      <c r="J19" s="463" t="str">
        <f>IF(基本情報入力シート!M56="","",基本情報入力シート!M56)</f>
        <v>中央区</v>
      </c>
      <c r="K19" s="464" t="str">
        <f>IF(基本情報入力シート!R56="","",基本情報入力シート!R56)</f>
        <v>東京都</v>
      </c>
      <c r="L19" s="464" t="str">
        <f>IF(基本情報入力シート!W56="","",基本情報入力シート!W56)</f>
        <v>中央区</v>
      </c>
      <c r="M19" s="465" t="str">
        <f>IF(基本情報入力シート!X56="","",基本情報入力シート!X56)</f>
        <v>○○の家</v>
      </c>
      <c r="N19" s="466" t="str">
        <f>IF(基本情報入力シート!Y56="","",基本情報入力シート!Y56)</f>
        <v>（介護予防）小規模多機能型居宅介護</v>
      </c>
      <c r="O19" s="113" t="s">
        <v>140</v>
      </c>
      <c r="P19" s="114" t="s">
        <v>143</v>
      </c>
      <c r="Q19" s="115" t="s">
        <v>145</v>
      </c>
      <c r="R19" s="116" t="s">
        <v>140</v>
      </c>
      <c r="S19" s="107">
        <v>158000</v>
      </c>
      <c r="T19" s="457">
        <f>IFERROR(S19*VLOOKUP(AE19,【参考】数式用3!$AD$3:$BA$14,MATCH(N19,【参考】数式用3!$AD$2:$BA$2,0)),"")</f>
        <v>0</v>
      </c>
      <c r="U19" s="117" t="s">
        <v>143</v>
      </c>
      <c r="V19" s="108"/>
      <c r="W19" s="130"/>
      <c r="X19" s="968">
        <f>IFERROR(V19*VLOOKUP(AF19,【参考】数式用3!$AD$15:$BA$23,MATCH(N19,【参考】数式用3!$AD$2:$BA$2,0)),"")</f>
        <v>0</v>
      </c>
      <c r="Y19" s="969"/>
      <c r="Z19" s="118" t="s">
        <v>145</v>
      </c>
      <c r="AA19" s="109"/>
      <c r="AB19" s="467">
        <f>IFERROR(AA19*VLOOKUP(AG19,【参考】数式用3!$AD$24:$BA$27,MATCH(N19,【参考】数式用3!$AD$2:$BA$2,0)),"")</f>
        <v>0</v>
      </c>
      <c r="AC19" s="120"/>
      <c r="AD19" s="459" t="str">
        <f t="shared" si="0"/>
        <v/>
      </c>
      <c r="AE19" s="460" t="str">
        <f t="shared" si="1"/>
        <v>処遇加算Ⅲから処遇加算Ⅲ</v>
      </c>
      <c r="AF19" s="460" t="str">
        <f t="shared" si="2"/>
        <v>特定加算なしから特定加算なし</v>
      </c>
      <c r="AG19" s="460" t="str">
        <f t="shared" si="3"/>
        <v>ベア加算なしからベア加算なし</v>
      </c>
    </row>
    <row r="20" spans="1:33" ht="24.95" customHeight="1">
      <c r="A20" s="462">
        <v>5</v>
      </c>
      <c r="B20" s="970">
        <f>IF(基本情報入力シート!C57="","",基本情報入力シート!C57)</f>
        <v>1334567893</v>
      </c>
      <c r="C20" s="971"/>
      <c r="D20" s="971"/>
      <c r="E20" s="971"/>
      <c r="F20" s="971"/>
      <c r="G20" s="971"/>
      <c r="H20" s="971"/>
      <c r="I20" s="972"/>
      <c r="J20" s="463" t="str">
        <f>IF(基本情報入力シート!M57="","",基本情報入力シート!M57)</f>
        <v>千葉県</v>
      </c>
      <c r="K20" s="464" t="str">
        <f>IF(基本情報入力シート!R57="","",基本情報入力シート!R57)</f>
        <v>千葉県</v>
      </c>
      <c r="L20" s="464" t="str">
        <f>IF(基本情報入力シート!W57="","",基本情報入力シート!W57)</f>
        <v>千葉市</v>
      </c>
      <c r="M20" s="465" t="str">
        <f>IF(基本情報入力シート!X57="","",基本情報入力シート!X57)</f>
        <v>介護老人福祉施設○○園</v>
      </c>
      <c r="N20" s="466" t="str">
        <f>IF(基本情報入力シート!Y57="","",基本情報入力シート!Y57)</f>
        <v>介護老人福祉施設</v>
      </c>
      <c r="O20" s="113" t="s">
        <v>139</v>
      </c>
      <c r="P20" s="114"/>
      <c r="Q20" s="115"/>
      <c r="R20" s="116" t="s">
        <v>139</v>
      </c>
      <c r="S20" s="107">
        <v>1240000</v>
      </c>
      <c r="T20" s="457">
        <f>IFERROR(S20*VLOOKUP(AE20,【参考】数式用3!$AD$3:$BA$14,MATCH(N20,【参考】数式用3!$AD$2:$BA$2,0)),"")</f>
        <v>0</v>
      </c>
      <c r="U20" s="117"/>
      <c r="V20" s="108"/>
      <c r="W20" s="130"/>
      <c r="X20" s="968" t="str">
        <f>IFERROR(V20*VLOOKUP(AF20,【参考】数式用3!$AD$15:$BA$23,MATCH(N20,【参考】数式用3!$AD$2:$BA$2,0)),"")</f>
        <v/>
      </c>
      <c r="Y20" s="969"/>
      <c r="Z20" s="118"/>
      <c r="AA20" s="109"/>
      <c r="AB20" s="467" t="str">
        <f>IFERROR(AA20*VLOOKUP(AG20,【参考】数式用3!$AD$24:$BA$27,MATCH(N20,【参考】数式用3!$AD$2:$BA$2,0)),"")</f>
        <v/>
      </c>
      <c r="AC20" s="120"/>
      <c r="AD20" s="459" t="str">
        <f t="shared" si="0"/>
        <v/>
      </c>
      <c r="AE20" s="460" t="str">
        <f t="shared" si="1"/>
        <v>処遇加算Ⅱから処遇加算Ⅱ</v>
      </c>
      <c r="AF20" s="460" t="str">
        <f t="shared" si="2"/>
        <v/>
      </c>
      <c r="AG20" s="460" t="str">
        <f t="shared" si="3"/>
        <v/>
      </c>
    </row>
    <row r="21" spans="1:33" ht="24.95" customHeight="1">
      <c r="A21" s="462">
        <v>6</v>
      </c>
      <c r="B21" s="970">
        <f>IF(基本情報入力シート!C58="","",基本情報入力シート!C58)</f>
        <v>1334567893</v>
      </c>
      <c r="C21" s="971"/>
      <c r="D21" s="971"/>
      <c r="E21" s="971"/>
      <c r="F21" s="971"/>
      <c r="G21" s="971"/>
      <c r="H21" s="971"/>
      <c r="I21" s="972"/>
      <c r="J21" s="463" t="str">
        <f>IF(基本情報入力シート!M58="","",基本情報入力シート!M58)</f>
        <v>千葉県</v>
      </c>
      <c r="K21" s="464" t="str">
        <f>IF(基本情報入力シート!R58="","",基本情報入力シート!R58)</f>
        <v>千葉県</v>
      </c>
      <c r="L21" s="464" t="str">
        <f>IF(基本情報入力シート!W58="","",基本情報入力シート!W58)</f>
        <v>千葉市</v>
      </c>
      <c r="M21" s="465" t="str">
        <f>IF(基本情報入力シート!X58="","",基本情報入力シート!X58)</f>
        <v>介護老人福祉施設○○園</v>
      </c>
      <c r="N21" s="466" t="str">
        <f>IF(基本情報入力シート!Y58="","",基本情報入力シート!Y58)</f>
        <v>介護老人福祉施設</v>
      </c>
      <c r="O21" s="113" t="s">
        <v>139</v>
      </c>
      <c r="P21" s="114" t="s">
        <v>142</v>
      </c>
      <c r="Q21" s="115" t="s">
        <v>145</v>
      </c>
      <c r="R21" s="116" t="s">
        <v>138</v>
      </c>
      <c r="S21" s="107">
        <v>1710000</v>
      </c>
      <c r="T21" s="457">
        <f>IFERROR(S21*VLOOKUP(AE21,【参考】数式用3!$AD$3:$BA$14,MATCH(N21,【参考】数式用3!$AD$2:$BA$2,0)),"")</f>
        <v>473855.42168674711</v>
      </c>
      <c r="U21" s="117" t="s">
        <v>142</v>
      </c>
      <c r="V21" s="108">
        <v>950000</v>
      </c>
      <c r="W21" s="130">
        <v>1</v>
      </c>
      <c r="X21" s="968">
        <f>IFERROR(V21*VLOOKUP(AF21,【参考】数式用3!$AD$15:$BA$23,MATCH(N21,【参考】数式用3!$AD$2:$BA$2,0)),"")</f>
        <v>0</v>
      </c>
      <c r="Y21" s="969"/>
      <c r="Z21" s="118" t="s">
        <v>145</v>
      </c>
      <c r="AA21" s="109"/>
      <c r="AB21" s="467">
        <f>IFERROR(AA21*VLOOKUP(AG21,【参考】数式用3!$AD$24:$BA$27,MATCH(N21,【参考】数式用3!$AD$2:$BA$2,0)),"")</f>
        <v>0</v>
      </c>
      <c r="AC21" s="120"/>
      <c r="AD21" s="459">
        <f t="shared" si="0"/>
        <v>1</v>
      </c>
      <c r="AE21" s="460" t="str">
        <f t="shared" si="1"/>
        <v>処遇加算Ⅱから処遇加算Ⅰ</v>
      </c>
      <c r="AF21" s="460" t="str">
        <f t="shared" si="2"/>
        <v>特定加算Ⅱから特定加算Ⅱ</v>
      </c>
      <c r="AG21" s="460" t="str">
        <f t="shared" si="3"/>
        <v>ベア加算なしからベア加算なし</v>
      </c>
    </row>
    <row r="22" spans="1:33" ht="24.95" customHeight="1">
      <c r="A22" s="462">
        <v>7</v>
      </c>
      <c r="B22" s="970">
        <f>IF(基本情報入力シート!C59="","",基本情報入力シート!C59)</f>
        <v>1334567894</v>
      </c>
      <c r="C22" s="971"/>
      <c r="D22" s="971"/>
      <c r="E22" s="971"/>
      <c r="F22" s="971"/>
      <c r="G22" s="971"/>
      <c r="H22" s="971"/>
      <c r="I22" s="972"/>
      <c r="J22" s="463" t="str">
        <f>IF(基本情報入力シート!M59="","",基本情報入力シート!M59)</f>
        <v>千葉県</v>
      </c>
      <c r="K22" s="464" t="str">
        <f>IF(基本情報入力シート!R59="","",基本情報入力シート!R59)</f>
        <v>千葉県</v>
      </c>
      <c r="L22" s="464" t="str">
        <f>IF(基本情報入力シート!W59="","",基本情報入力シート!W59)</f>
        <v>千葉市</v>
      </c>
      <c r="M22" s="465" t="str">
        <f>IF(基本情報入力シート!X59="","",基本情報入力シート!X59)</f>
        <v>介護老人福祉施設○○園</v>
      </c>
      <c r="N22" s="466" t="str">
        <f>IF(基本情報入力シート!Y59="","",基本情報入力シート!Y59)</f>
        <v>（介護予防）短期入所生活介護</v>
      </c>
      <c r="O22" s="113" t="s">
        <v>140</v>
      </c>
      <c r="P22" s="114" t="s">
        <v>142</v>
      </c>
      <c r="Q22" s="115" t="s">
        <v>145</v>
      </c>
      <c r="R22" s="116" t="s">
        <v>140</v>
      </c>
      <c r="S22" s="107">
        <v>170000</v>
      </c>
      <c r="T22" s="457">
        <f>IFERROR(S22*VLOOKUP(AE22,【参考】数式用3!$AD$3:$BA$14,MATCH(N22,【参考】数式用3!$AD$2:$BA$2,0)),"")</f>
        <v>0</v>
      </c>
      <c r="U22" s="117" t="s">
        <v>142</v>
      </c>
      <c r="V22" s="108">
        <v>120000</v>
      </c>
      <c r="W22" s="130"/>
      <c r="X22" s="968">
        <f>IFERROR(V22*VLOOKUP(AF22,【参考】数式用3!$AD$15:$BA$23,MATCH(N22,【参考】数式用3!$AD$2:$BA$2,0)),"")</f>
        <v>0</v>
      </c>
      <c r="Y22" s="969"/>
      <c r="Z22" s="118" t="s">
        <v>145</v>
      </c>
      <c r="AA22" s="109"/>
      <c r="AB22" s="467">
        <f>IFERROR(AA22*VLOOKUP(AG22,【参考】数式用3!$AD$24:$BA$27,MATCH(N22,【参考】数式用3!$AD$2:$BA$2,0)),"")</f>
        <v>0</v>
      </c>
      <c r="AC22" s="120"/>
      <c r="AD22" s="459" t="str">
        <f t="shared" si="0"/>
        <v/>
      </c>
      <c r="AE22" s="460" t="str">
        <f t="shared" si="1"/>
        <v>処遇加算Ⅲから処遇加算Ⅲ</v>
      </c>
      <c r="AF22" s="460" t="str">
        <f t="shared" si="2"/>
        <v>特定加算Ⅱから特定加算Ⅱ</v>
      </c>
      <c r="AG22" s="460" t="str">
        <f t="shared" si="3"/>
        <v>ベア加算なしからベア加算なし</v>
      </c>
    </row>
    <row r="23" spans="1:33" ht="24.95" customHeight="1">
      <c r="A23" s="462">
        <v>8</v>
      </c>
      <c r="B23" s="970" t="str">
        <f>IF(基本情報入力シート!C60="","",基本情報入力シート!C60)</f>
        <v/>
      </c>
      <c r="C23" s="971"/>
      <c r="D23" s="971"/>
      <c r="E23" s="971"/>
      <c r="F23" s="971"/>
      <c r="G23" s="971"/>
      <c r="H23" s="971"/>
      <c r="I23" s="972"/>
      <c r="J23" s="463" t="str">
        <f>IF(基本情報入力シート!M60="","",基本情報入力シート!M60)</f>
        <v/>
      </c>
      <c r="K23" s="464" t="str">
        <f>IF(基本情報入力シート!R60="","",基本情報入力シート!R60)</f>
        <v/>
      </c>
      <c r="L23" s="464" t="str">
        <f>IF(基本情報入力シート!W60="","",基本情報入力シート!W60)</f>
        <v/>
      </c>
      <c r="M23" s="465" t="str">
        <f>IF(基本情報入力シート!X60="","",基本情報入力シート!X60)</f>
        <v/>
      </c>
      <c r="N23" s="466" t="str">
        <f>IF(基本情報入力シート!Y60="","",基本情報入力シート!Y60)</f>
        <v/>
      </c>
      <c r="O23" s="113"/>
      <c r="P23" s="114"/>
      <c r="Q23" s="115"/>
      <c r="R23" s="116"/>
      <c r="S23" s="107"/>
      <c r="T23" s="457" t="str">
        <f>IFERROR(S23*VLOOKUP(AE23,【参考】数式用3!$AD$3:$BA$14,MATCH(N23,【参考】数式用3!$AD$2:$BA$2,0)),"")</f>
        <v/>
      </c>
      <c r="U23" s="117"/>
      <c r="V23" s="108"/>
      <c r="W23" s="130"/>
      <c r="X23" s="968" t="str">
        <f>IFERROR(V23*VLOOKUP(AF23,【参考】数式用3!$AD$15:$BA$23,MATCH(N23,【参考】数式用3!$AD$2:$BA$2,0)),"")</f>
        <v/>
      </c>
      <c r="Y23" s="969"/>
      <c r="Z23" s="118"/>
      <c r="AA23" s="109"/>
      <c r="AB23" s="467" t="str">
        <f>IFERROR(AA23*VLOOKUP(AG23,【参考】数式用3!$AD$24:$BA$27,MATCH(N23,【参考】数式用3!$AD$2:$BA$2,0)),"")</f>
        <v/>
      </c>
      <c r="AC23" s="120"/>
      <c r="AD23" s="459" t="str">
        <f t="shared" si="0"/>
        <v/>
      </c>
      <c r="AE23" s="460" t="str">
        <f t="shared" ref="AE23:AE86" si="4">IF(AND(O23="",R23=""),"",O23&amp;"から"&amp;R23)</f>
        <v/>
      </c>
      <c r="AF23" s="460" t="str">
        <f t="shared" ref="AF23:AF86" si="5">IF(AND(P23="",U23=""),"",P23&amp;"から"&amp;U23)</f>
        <v/>
      </c>
      <c r="AG23" s="460" t="str">
        <f t="shared" ref="AG23:AG86" si="6">IF(AND(Q23="",Z23=""),"",Q23&amp;"から"&amp;Z23)</f>
        <v/>
      </c>
    </row>
    <row r="24" spans="1:33" ht="24.95" customHeight="1">
      <c r="A24" s="462">
        <v>9</v>
      </c>
      <c r="B24" s="970" t="str">
        <f>IF(基本情報入力シート!C61="","",基本情報入力シート!C61)</f>
        <v/>
      </c>
      <c r="C24" s="971"/>
      <c r="D24" s="971"/>
      <c r="E24" s="971"/>
      <c r="F24" s="971"/>
      <c r="G24" s="971"/>
      <c r="H24" s="971"/>
      <c r="I24" s="972"/>
      <c r="J24" s="463" t="str">
        <f>IF(基本情報入力シート!M61="","",基本情報入力シート!M61)</f>
        <v/>
      </c>
      <c r="K24" s="464" t="str">
        <f>IF(基本情報入力シート!R61="","",基本情報入力シート!R61)</f>
        <v/>
      </c>
      <c r="L24" s="464" t="str">
        <f>IF(基本情報入力シート!W61="","",基本情報入力シート!W61)</f>
        <v/>
      </c>
      <c r="M24" s="465" t="str">
        <f>IF(基本情報入力シート!X61="","",基本情報入力シート!X61)</f>
        <v/>
      </c>
      <c r="N24" s="466" t="str">
        <f>IF(基本情報入力シート!Y61="","",基本情報入力シート!Y61)</f>
        <v/>
      </c>
      <c r="O24" s="113"/>
      <c r="P24" s="114"/>
      <c r="Q24" s="115"/>
      <c r="R24" s="116"/>
      <c r="S24" s="107"/>
      <c r="T24" s="457" t="str">
        <f>IFERROR(S24*VLOOKUP(AE24,【参考】数式用3!$AD$3:$BA$14,MATCH(N24,【参考】数式用3!$AD$2:$BA$2,0)),"")</f>
        <v/>
      </c>
      <c r="U24" s="117"/>
      <c r="V24" s="108"/>
      <c r="W24" s="130"/>
      <c r="X24" s="968" t="str">
        <f>IFERROR(V24*VLOOKUP(AF24,【参考】数式用3!$AD$15:$BA$23,MATCH(N24,【参考】数式用3!$AD$2:$BA$2,0)),"")</f>
        <v/>
      </c>
      <c r="Y24" s="969"/>
      <c r="Z24" s="118"/>
      <c r="AA24" s="109"/>
      <c r="AB24" s="467" t="str">
        <f>IFERROR(AA24*VLOOKUP(AG24,【参考】数式用3!$AD$24:$BA$27,MATCH(N24,【参考】数式用3!$AD$2:$BA$2,0)),"")</f>
        <v/>
      </c>
      <c r="AC24" s="120"/>
      <c r="AD24" s="459" t="str">
        <f t="shared" si="0"/>
        <v/>
      </c>
      <c r="AE24" s="460" t="str">
        <f t="shared" si="4"/>
        <v/>
      </c>
      <c r="AF24" s="460" t="str">
        <f t="shared" si="5"/>
        <v/>
      </c>
      <c r="AG24" s="460" t="str">
        <f t="shared" si="6"/>
        <v/>
      </c>
    </row>
    <row r="25" spans="1:33" ht="24.95" customHeight="1">
      <c r="A25" s="462">
        <v>10</v>
      </c>
      <c r="B25" s="970" t="str">
        <f>IF(基本情報入力シート!C62="","",基本情報入力シート!C62)</f>
        <v/>
      </c>
      <c r="C25" s="971"/>
      <c r="D25" s="971"/>
      <c r="E25" s="971"/>
      <c r="F25" s="971"/>
      <c r="G25" s="971"/>
      <c r="H25" s="971"/>
      <c r="I25" s="972"/>
      <c r="J25" s="463" t="str">
        <f>IF(基本情報入力シート!M62="","",基本情報入力シート!M62)</f>
        <v/>
      </c>
      <c r="K25" s="464" t="str">
        <f>IF(基本情報入力シート!R62="","",基本情報入力シート!R62)</f>
        <v/>
      </c>
      <c r="L25" s="464" t="str">
        <f>IF(基本情報入力シート!W62="","",基本情報入力シート!W62)</f>
        <v/>
      </c>
      <c r="M25" s="465" t="str">
        <f>IF(基本情報入力シート!X62="","",基本情報入力シート!X62)</f>
        <v/>
      </c>
      <c r="N25" s="466" t="str">
        <f>IF(基本情報入力シート!Y62="","",基本情報入力シート!Y62)</f>
        <v/>
      </c>
      <c r="O25" s="113"/>
      <c r="P25" s="114"/>
      <c r="Q25" s="115"/>
      <c r="R25" s="116"/>
      <c r="S25" s="107"/>
      <c r="T25" s="457" t="str">
        <f>IFERROR(S25*VLOOKUP(AE25,【参考】数式用3!$AD$3:$BA$14,MATCH(N25,【参考】数式用3!$AD$2:$BA$2,0)),"")</f>
        <v/>
      </c>
      <c r="U25" s="117"/>
      <c r="V25" s="108"/>
      <c r="W25" s="130"/>
      <c r="X25" s="968" t="str">
        <f>IFERROR(V25*VLOOKUP(AF25,【参考】数式用3!$AD$15:$BA$23,MATCH(N25,【参考】数式用3!$AD$2:$BA$2,0)),"")</f>
        <v/>
      </c>
      <c r="Y25" s="969"/>
      <c r="Z25" s="118"/>
      <c r="AA25" s="109"/>
      <c r="AB25" s="467" t="str">
        <f>IFERROR(AA25*VLOOKUP(AG25,【参考】数式用3!$AD$24:$BA$27,MATCH(N25,【参考】数式用3!$AD$2:$BA$2,0)),"")</f>
        <v/>
      </c>
      <c r="AC25" s="120"/>
      <c r="AD25" s="459" t="str">
        <f t="shared" si="0"/>
        <v/>
      </c>
      <c r="AE25" s="460" t="str">
        <f t="shared" si="4"/>
        <v/>
      </c>
      <c r="AF25" s="460" t="str">
        <f t="shared" si="5"/>
        <v/>
      </c>
      <c r="AG25" s="460" t="str">
        <f t="shared" si="6"/>
        <v/>
      </c>
    </row>
    <row r="26" spans="1:33" ht="24.95" customHeight="1">
      <c r="A26" s="462">
        <v>11</v>
      </c>
      <c r="B26" s="970" t="str">
        <f>IF(基本情報入力シート!C63="","",基本情報入力シート!C63)</f>
        <v/>
      </c>
      <c r="C26" s="971"/>
      <c r="D26" s="971"/>
      <c r="E26" s="971"/>
      <c r="F26" s="971"/>
      <c r="G26" s="971"/>
      <c r="H26" s="971"/>
      <c r="I26" s="972"/>
      <c r="J26" s="463" t="str">
        <f>IF(基本情報入力シート!M63="","",基本情報入力シート!M63)</f>
        <v/>
      </c>
      <c r="K26" s="464" t="str">
        <f>IF(基本情報入力シート!R63="","",基本情報入力シート!R63)</f>
        <v/>
      </c>
      <c r="L26" s="464" t="str">
        <f>IF(基本情報入力シート!W63="","",基本情報入力シート!W63)</f>
        <v/>
      </c>
      <c r="M26" s="465" t="str">
        <f>IF(基本情報入力シート!X63="","",基本情報入力シート!X63)</f>
        <v/>
      </c>
      <c r="N26" s="466" t="str">
        <f>IF(基本情報入力シート!Y63="","",基本情報入力シート!Y63)</f>
        <v/>
      </c>
      <c r="O26" s="113"/>
      <c r="P26" s="114"/>
      <c r="Q26" s="115"/>
      <c r="R26" s="116"/>
      <c r="S26" s="107"/>
      <c r="T26" s="457" t="str">
        <f>IFERROR(S26*VLOOKUP(AE26,【参考】数式用3!$AD$3:$BA$14,MATCH(N26,【参考】数式用3!$AD$2:$BA$2,0)),"")</f>
        <v/>
      </c>
      <c r="U26" s="117"/>
      <c r="V26" s="108"/>
      <c r="W26" s="130"/>
      <c r="X26" s="968" t="str">
        <f>IFERROR(V26*VLOOKUP(AF26,【参考】数式用3!$AD$15:$BA$23,MATCH(N26,【参考】数式用3!$AD$2:$BA$2,0)),"")</f>
        <v/>
      </c>
      <c r="Y26" s="969"/>
      <c r="Z26" s="118"/>
      <c r="AA26" s="109"/>
      <c r="AB26" s="467" t="str">
        <f>IFERROR(AA26*VLOOKUP(AG26,【参考】数式用3!$AD$24:$BA$27,MATCH(N26,【参考】数式用3!$AD$2:$BA$2,0)),"")</f>
        <v/>
      </c>
      <c r="AC26" s="120"/>
      <c r="AD26" s="459" t="str">
        <f t="shared" si="0"/>
        <v/>
      </c>
      <c r="AE26" s="460" t="str">
        <f t="shared" si="4"/>
        <v/>
      </c>
      <c r="AF26" s="460" t="str">
        <f t="shared" si="5"/>
        <v/>
      </c>
      <c r="AG26" s="460" t="str">
        <f t="shared" si="6"/>
        <v/>
      </c>
    </row>
    <row r="27" spans="1:33" ht="24.95" customHeight="1">
      <c r="A27" s="462">
        <v>12</v>
      </c>
      <c r="B27" s="970" t="str">
        <f>IF(基本情報入力シート!C64="","",基本情報入力シート!C64)</f>
        <v/>
      </c>
      <c r="C27" s="971"/>
      <c r="D27" s="971"/>
      <c r="E27" s="971"/>
      <c r="F27" s="971"/>
      <c r="G27" s="971"/>
      <c r="H27" s="971"/>
      <c r="I27" s="972"/>
      <c r="J27" s="463" t="str">
        <f>IF(基本情報入力シート!M64="","",基本情報入力シート!M64)</f>
        <v/>
      </c>
      <c r="K27" s="464" t="str">
        <f>IF(基本情報入力シート!R64="","",基本情報入力シート!R64)</f>
        <v/>
      </c>
      <c r="L27" s="464" t="str">
        <f>IF(基本情報入力シート!W64="","",基本情報入力シート!W64)</f>
        <v/>
      </c>
      <c r="M27" s="465" t="str">
        <f>IF(基本情報入力シート!X64="","",基本情報入力シート!X64)</f>
        <v/>
      </c>
      <c r="N27" s="466" t="str">
        <f>IF(基本情報入力シート!Y64="","",基本情報入力シート!Y64)</f>
        <v/>
      </c>
      <c r="O27" s="113"/>
      <c r="P27" s="114"/>
      <c r="Q27" s="115"/>
      <c r="R27" s="116"/>
      <c r="S27" s="107"/>
      <c r="T27" s="457" t="str">
        <f>IFERROR(S27*VLOOKUP(AE27,【参考】数式用3!$AD$3:$BA$14,MATCH(N27,【参考】数式用3!$AD$2:$BA$2,0)),"")</f>
        <v/>
      </c>
      <c r="U27" s="117"/>
      <c r="V27" s="108"/>
      <c r="W27" s="130"/>
      <c r="X27" s="968" t="str">
        <f>IFERROR(V27*VLOOKUP(AF27,【参考】数式用3!$AD$15:$BA$23,MATCH(N27,【参考】数式用3!$AD$2:$BA$2,0)),"")</f>
        <v/>
      </c>
      <c r="Y27" s="969"/>
      <c r="Z27" s="118"/>
      <c r="AA27" s="109"/>
      <c r="AB27" s="467" t="str">
        <f>IFERROR(AA27*VLOOKUP(AG27,【参考】数式用3!$AD$24:$BA$27,MATCH(N27,【参考】数式用3!$AD$2:$BA$2,0)),"")</f>
        <v/>
      </c>
      <c r="AC27" s="120"/>
      <c r="AD27" s="459" t="str">
        <f t="shared" si="0"/>
        <v/>
      </c>
      <c r="AE27" s="460" t="str">
        <f t="shared" si="4"/>
        <v/>
      </c>
      <c r="AF27" s="460" t="str">
        <f t="shared" si="5"/>
        <v/>
      </c>
      <c r="AG27" s="460" t="str">
        <f t="shared" si="6"/>
        <v/>
      </c>
    </row>
    <row r="28" spans="1:33" ht="24.95" customHeight="1">
      <c r="A28" s="462">
        <v>13</v>
      </c>
      <c r="B28" s="970" t="str">
        <f>IF(基本情報入力シート!C65="","",基本情報入力シート!C65)</f>
        <v/>
      </c>
      <c r="C28" s="971"/>
      <c r="D28" s="971"/>
      <c r="E28" s="971"/>
      <c r="F28" s="971"/>
      <c r="G28" s="971"/>
      <c r="H28" s="971"/>
      <c r="I28" s="972"/>
      <c r="J28" s="463" t="str">
        <f>IF(基本情報入力シート!M65="","",基本情報入力シート!M65)</f>
        <v/>
      </c>
      <c r="K28" s="464" t="str">
        <f>IF(基本情報入力シート!R65="","",基本情報入力シート!R65)</f>
        <v/>
      </c>
      <c r="L28" s="464" t="str">
        <f>IF(基本情報入力シート!W65="","",基本情報入力シート!W65)</f>
        <v/>
      </c>
      <c r="M28" s="465" t="str">
        <f>IF(基本情報入力シート!X65="","",基本情報入力シート!X65)</f>
        <v/>
      </c>
      <c r="N28" s="466" t="str">
        <f>IF(基本情報入力シート!Y65="","",基本情報入力シート!Y65)</f>
        <v/>
      </c>
      <c r="O28" s="113"/>
      <c r="P28" s="114"/>
      <c r="Q28" s="115"/>
      <c r="R28" s="116"/>
      <c r="S28" s="107"/>
      <c r="T28" s="457" t="str">
        <f>IFERROR(S28*VLOOKUP(AE28,【参考】数式用3!$AD$3:$BA$14,MATCH(N28,【参考】数式用3!$AD$2:$BA$2,0)),"")</f>
        <v/>
      </c>
      <c r="U28" s="117"/>
      <c r="V28" s="108"/>
      <c r="W28" s="130"/>
      <c r="X28" s="968" t="str">
        <f>IFERROR(V28*VLOOKUP(AF28,【参考】数式用3!$AD$15:$BA$23,MATCH(N28,【参考】数式用3!$AD$2:$BA$2,0)),"")</f>
        <v/>
      </c>
      <c r="Y28" s="969"/>
      <c r="Z28" s="118"/>
      <c r="AA28" s="109"/>
      <c r="AB28" s="467" t="str">
        <f>IFERROR(AA28*VLOOKUP(AG28,【参考】数式用3!$AD$24:$BA$27,MATCH(N28,【参考】数式用3!$AD$2:$BA$2,0)),"")</f>
        <v/>
      </c>
      <c r="AC28" s="120"/>
      <c r="AD28" s="459" t="str">
        <f t="shared" si="0"/>
        <v/>
      </c>
      <c r="AE28" s="460" t="str">
        <f t="shared" si="4"/>
        <v/>
      </c>
      <c r="AF28" s="460" t="str">
        <f t="shared" si="5"/>
        <v/>
      </c>
      <c r="AG28" s="460" t="str">
        <f t="shared" si="6"/>
        <v/>
      </c>
    </row>
    <row r="29" spans="1:33" ht="24.95" customHeight="1">
      <c r="A29" s="462">
        <v>14</v>
      </c>
      <c r="B29" s="970" t="str">
        <f>IF(基本情報入力シート!C66="","",基本情報入力シート!C66)</f>
        <v/>
      </c>
      <c r="C29" s="971"/>
      <c r="D29" s="971"/>
      <c r="E29" s="971"/>
      <c r="F29" s="971"/>
      <c r="G29" s="971"/>
      <c r="H29" s="971"/>
      <c r="I29" s="972"/>
      <c r="J29" s="463" t="str">
        <f>IF(基本情報入力シート!M66="","",基本情報入力シート!M66)</f>
        <v/>
      </c>
      <c r="K29" s="464" t="str">
        <f>IF(基本情報入力シート!R66="","",基本情報入力シート!R66)</f>
        <v/>
      </c>
      <c r="L29" s="464" t="str">
        <f>IF(基本情報入力シート!W66="","",基本情報入力シート!W66)</f>
        <v/>
      </c>
      <c r="M29" s="465" t="str">
        <f>IF(基本情報入力シート!X66="","",基本情報入力シート!X66)</f>
        <v/>
      </c>
      <c r="N29" s="466" t="str">
        <f>IF(基本情報入力シート!Y66="","",基本情報入力シート!Y66)</f>
        <v/>
      </c>
      <c r="O29" s="113"/>
      <c r="P29" s="114"/>
      <c r="Q29" s="115"/>
      <c r="R29" s="116"/>
      <c r="S29" s="107"/>
      <c r="T29" s="457" t="str">
        <f>IFERROR(S29*VLOOKUP(AE29,【参考】数式用3!$AD$3:$BA$14,MATCH(N29,【参考】数式用3!$AD$2:$BA$2,0)),"")</f>
        <v/>
      </c>
      <c r="U29" s="117"/>
      <c r="V29" s="108"/>
      <c r="W29" s="130"/>
      <c r="X29" s="968" t="str">
        <f>IFERROR(V29*VLOOKUP(AF29,【参考】数式用3!$AD$15:$BA$23,MATCH(N29,【参考】数式用3!$AD$2:$BA$2,0)),"")</f>
        <v/>
      </c>
      <c r="Y29" s="969"/>
      <c r="Z29" s="118"/>
      <c r="AA29" s="109"/>
      <c r="AB29" s="467" t="str">
        <f>IFERROR(AA29*VLOOKUP(AG29,【参考】数式用3!$AD$24:$BA$27,MATCH(N29,【参考】数式用3!$AD$2:$BA$2,0)),"")</f>
        <v/>
      </c>
      <c r="AC29" s="120"/>
      <c r="AD29" s="459" t="str">
        <f t="shared" si="0"/>
        <v/>
      </c>
      <c r="AE29" s="460" t="str">
        <f t="shared" si="4"/>
        <v/>
      </c>
      <c r="AF29" s="460" t="str">
        <f t="shared" si="5"/>
        <v/>
      </c>
      <c r="AG29" s="460" t="str">
        <f t="shared" si="6"/>
        <v/>
      </c>
    </row>
    <row r="30" spans="1:33" ht="24.95" customHeight="1">
      <c r="A30" s="462">
        <v>15</v>
      </c>
      <c r="B30" s="970" t="str">
        <f>IF(基本情報入力シート!C67="","",基本情報入力シート!C67)</f>
        <v/>
      </c>
      <c r="C30" s="971"/>
      <c r="D30" s="971"/>
      <c r="E30" s="971"/>
      <c r="F30" s="971"/>
      <c r="G30" s="971"/>
      <c r="H30" s="971"/>
      <c r="I30" s="972"/>
      <c r="J30" s="463" t="str">
        <f>IF(基本情報入力シート!M67="","",基本情報入力シート!M67)</f>
        <v/>
      </c>
      <c r="K30" s="464" t="str">
        <f>IF(基本情報入力シート!R67="","",基本情報入力シート!R67)</f>
        <v/>
      </c>
      <c r="L30" s="464" t="str">
        <f>IF(基本情報入力シート!W67="","",基本情報入力シート!W67)</f>
        <v/>
      </c>
      <c r="M30" s="465" t="str">
        <f>IF(基本情報入力シート!X67="","",基本情報入力シート!X67)</f>
        <v/>
      </c>
      <c r="N30" s="466" t="str">
        <f>IF(基本情報入力シート!Y67="","",基本情報入力シート!Y67)</f>
        <v/>
      </c>
      <c r="O30" s="113"/>
      <c r="P30" s="114"/>
      <c r="Q30" s="115"/>
      <c r="R30" s="116"/>
      <c r="S30" s="107"/>
      <c r="T30" s="457" t="str">
        <f>IFERROR(S30*VLOOKUP(AE30,【参考】数式用3!$AD$3:$BA$14,MATCH(N30,【参考】数式用3!$AD$2:$BA$2,0)),"")</f>
        <v/>
      </c>
      <c r="U30" s="117"/>
      <c r="V30" s="108"/>
      <c r="W30" s="130"/>
      <c r="X30" s="968" t="str">
        <f>IFERROR(V30*VLOOKUP(AF30,【参考】数式用3!$AD$15:$BA$23,MATCH(N30,【参考】数式用3!$AD$2:$BA$2,0)),"")</f>
        <v/>
      </c>
      <c r="Y30" s="969"/>
      <c r="Z30" s="118"/>
      <c r="AA30" s="109"/>
      <c r="AB30" s="467" t="str">
        <f>IFERROR(AA30*VLOOKUP(AG30,【参考】数式用3!$AD$24:$BA$27,MATCH(N30,【参考】数式用3!$AD$2:$BA$2,0)),"")</f>
        <v/>
      </c>
      <c r="AC30" s="120"/>
      <c r="AD30" s="459" t="str">
        <f t="shared" si="0"/>
        <v/>
      </c>
      <c r="AE30" s="460" t="str">
        <f t="shared" si="4"/>
        <v/>
      </c>
      <c r="AF30" s="460" t="str">
        <f t="shared" si="5"/>
        <v/>
      </c>
      <c r="AG30" s="460" t="str">
        <f t="shared" si="6"/>
        <v/>
      </c>
    </row>
    <row r="31" spans="1:33" ht="24.95" customHeight="1">
      <c r="A31" s="462">
        <v>16</v>
      </c>
      <c r="B31" s="970" t="str">
        <f>IF(基本情報入力シート!C68="","",基本情報入力シート!C68)</f>
        <v/>
      </c>
      <c r="C31" s="971"/>
      <c r="D31" s="971"/>
      <c r="E31" s="971"/>
      <c r="F31" s="971"/>
      <c r="G31" s="971"/>
      <c r="H31" s="971"/>
      <c r="I31" s="972"/>
      <c r="J31" s="463" t="str">
        <f>IF(基本情報入力シート!M68="","",基本情報入力シート!M68)</f>
        <v/>
      </c>
      <c r="K31" s="464" t="str">
        <f>IF(基本情報入力シート!R68="","",基本情報入力シート!R68)</f>
        <v/>
      </c>
      <c r="L31" s="464" t="str">
        <f>IF(基本情報入力シート!W68="","",基本情報入力シート!W68)</f>
        <v/>
      </c>
      <c r="M31" s="465" t="str">
        <f>IF(基本情報入力シート!X68="","",基本情報入力シート!X68)</f>
        <v/>
      </c>
      <c r="N31" s="466" t="str">
        <f>IF(基本情報入力シート!Y68="","",基本情報入力シート!Y68)</f>
        <v/>
      </c>
      <c r="O31" s="113"/>
      <c r="P31" s="114"/>
      <c r="Q31" s="115"/>
      <c r="R31" s="116"/>
      <c r="S31" s="107"/>
      <c r="T31" s="457" t="str">
        <f>IFERROR(S31*VLOOKUP(AE31,【参考】数式用3!$AD$3:$BA$14,MATCH(N31,【参考】数式用3!$AD$2:$BA$2,0)),"")</f>
        <v/>
      </c>
      <c r="U31" s="117"/>
      <c r="V31" s="108"/>
      <c r="W31" s="130"/>
      <c r="X31" s="968" t="str">
        <f>IFERROR(V31*VLOOKUP(AF31,【参考】数式用3!$AD$15:$BA$23,MATCH(N31,【参考】数式用3!$AD$2:$BA$2,0)),"")</f>
        <v/>
      </c>
      <c r="Y31" s="969"/>
      <c r="Z31" s="118"/>
      <c r="AA31" s="109"/>
      <c r="AB31" s="467" t="str">
        <f>IFERROR(AA31*VLOOKUP(AG31,【参考】数式用3!$AD$24:$BA$27,MATCH(N31,【参考】数式用3!$AD$2:$BA$2,0)),"")</f>
        <v/>
      </c>
      <c r="AC31" s="120"/>
      <c r="AD31" s="459" t="str">
        <f t="shared" si="0"/>
        <v/>
      </c>
      <c r="AE31" s="460" t="str">
        <f t="shared" si="4"/>
        <v/>
      </c>
      <c r="AF31" s="460" t="str">
        <f t="shared" si="5"/>
        <v/>
      </c>
      <c r="AG31" s="460" t="str">
        <f t="shared" si="6"/>
        <v/>
      </c>
    </row>
    <row r="32" spans="1:33" ht="24.95" customHeight="1">
      <c r="A32" s="462">
        <v>17</v>
      </c>
      <c r="B32" s="970" t="str">
        <f>IF(基本情報入力シート!C69="","",基本情報入力シート!C69)</f>
        <v/>
      </c>
      <c r="C32" s="971"/>
      <c r="D32" s="971"/>
      <c r="E32" s="971"/>
      <c r="F32" s="971"/>
      <c r="G32" s="971"/>
      <c r="H32" s="971"/>
      <c r="I32" s="972"/>
      <c r="J32" s="464" t="str">
        <f>IF(基本情報入力シート!M69="","",基本情報入力シート!M69)</f>
        <v/>
      </c>
      <c r="K32" s="464" t="str">
        <f>IF(基本情報入力シート!R69="","",基本情報入力シート!R69)</f>
        <v/>
      </c>
      <c r="L32" s="464" t="str">
        <f>IF(基本情報入力シート!W69="","",基本情報入力シート!W69)</f>
        <v/>
      </c>
      <c r="M32" s="493" t="str">
        <f>IF(基本情報入力シート!X69="","",基本情報入力シート!X69)</f>
        <v/>
      </c>
      <c r="N32" s="504" t="str">
        <f>IF(基本情報入力シート!Y69="","",基本情報入力シート!Y69)</f>
        <v/>
      </c>
      <c r="O32" s="113"/>
      <c r="P32" s="114"/>
      <c r="Q32" s="115"/>
      <c r="R32" s="113"/>
      <c r="S32" s="499"/>
      <c r="T32" s="457" t="str">
        <f>IFERROR(S32*VLOOKUP(AE32,【参考】数式用3!$AD$3:$BA$14,MATCH(N32,【参考】数式用3!$AD$2:$BA$2,0)),"")</f>
        <v/>
      </c>
      <c r="U32" s="501"/>
      <c r="V32" s="130"/>
      <c r="W32" s="130"/>
      <c r="X32" s="968" t="str">
        <f>IFERROR(V32*VLOOKUP(AF32,【参考】数式用3!$AD$15:$BA$23,MATCH(N32,【参考】数式用3!$AD$2:$BA$2,0)),"")</f>
        <v/>
      </c>
      <c r="Y32" s="969"/>
      <c r="Z32" s="508"/>
      <c r="AA32" s="503"/>
      <c r="AB32" s="496" t="str">
        <f>IFERROR(AA32*VLOOKUP(AG32,【参考】数式用3!$AD$24:$BA$27,MATCH(N32,【参考】数式用3!$AD$2:$BA$2,0)),"")</f>
        <v/>
      </c>
      <c r="AC32" s="120"/>
      <c r="AD32" s="459" t="str">
        <f t="shared" si="0"/>
        <v/>
      </c>
      <c r="AE32" s="460" t="str">
        <f t="shared" si="4"/>
        <v/>
      </c>
      <c r="AF32" s="460" t="str">
        <f t="shared" si="5"/>
        <v/>
      </c>
      <c r="AG32" s="460" t="str">
        <f t="shared" si="6"/>
        <v/>
      </c>
    </row>
    <row r="33" spans="1:33" ht="24.95" customHeight="1">
      <c r="A33" s="462">
        <v>18</v>
      </c>
      <c r="B33" s="970" t="str">
        <f>IF(基本情報入力シート!C70="","",基本情報入力シート!C70)</f>
        <v/>
      </c>
      <c r="C33" s="971"/>
      <c r="D33" s="971"/>
      <c r="E33" s="971"/>
      <c r="F33" s="971"/>
      <c r="G33" s="971"/>
      <c r="H33" s="971"/>
      <c r="I33" s="972"/>
      <c r="J33" s="463" t="str">
        <f>IF(基本情報入力シート!M70="","",基本情報入力シート!M70)</f>
        <v/>
      </c>
      <c r="K33" s="464" t="str">
        <f>IF(基本情報入力シート!R70="","",基本情報入力シート!R70)</f>
        <v/>
      </c>
      <c r="L33" s="464" t="str">
        <f>IF(基本情報入力シート!W70="","",基本情報入力シート!W70)</f>
        <v/>
      </c>
      <c r="M33" s="465" t="str">
        <f>IF(基本情報入力シート!X70="","",基本情報入力シート!X70)</f>
        <v/>
      </c>
      <c r="N33" s="466" t="str">
        <f>IF(基本情報入力シート!Y70="","",基本情報入力シート!Y70)</f>
        <v/>
      </c>
      <c r="O33" s="113"/>
      <c r="P33" s="114"/>
      <c r="Q33" s="115"/>
      <c r="R33" s="116"/>
      <c r="S33" s="107"/>
      <c r="T33" s="457" t="str">
        <f>IFERROR(S33*VLOOKUP(AE33,【参考】数式用3!$AD$3:$BA$14,MATCH(N33,【参考】数式用3!$AD$2:$BA$2,0)),"")</f>
        <v/>
      </c>
      <c r="U33" s="117"/>
      <c r="V33" s="108"/>
      <c r="W33" s="130"/>
      <c r="X33" s="968" t="str">
        <f>IFERROR(V33*VLOOKUP(AF33,【参考】数式用3!$AD$15:$BA$23,MATCH(N33,【参考】数式用3!$AD$2:$BA$2,0)),"")</f>
        <v/>
      </c>
      <c r="Y33" s="969"/>
      <c r="Z33" s="118"/>
      <c r="AA33" s="109"/>
      <c r="AB33" s="467" t="str">
        <f>IFERROR(AA33*VLOOKUP(AG33,【参考】数式用3!$AD$24:$BA$27,MATCH(N33,【参考】数式用3!$AD$2:$BA$2,0)),"")</f>
        <v/>
      </c>
      <c r="AC33" s="120"/>
      <c r="AD33" s="459" t="str">
        <f t="shared" si="0"/>
        <v/>
      </c>
      <c r="AE33" s="460" t="str">
        <f t="shared" si="4"/>
        <v/>
      </c>
      <c r="AF33" s="460" t="str">
        <f t="shared" si="5"/>
        <v/>
      </c>
      <c r="AG33" s="460" t="str">
        <f t="shared" si="6"/>
        <v/>
      </c>
    </row>
    <row r="34" spans="1:33" ht="24.95" customHeight="1">
      <c r="A34" s="462">
        <v>19</v>
      </c>
      <c r="B34" s="970" t="str">
        <f>IF(基本情報入力シート!C71="","",基本情報入力シート!C71)</f>
        <v/>
      </c>
      <c r="C34" s="971"/>
      <c r="D34" s="971"/>
      <c r="E34" s="971"/>
      <c r="F34" s="971"/>
      <c r="G34" s="971"/>
      <c r="H34" s="971"/>
      <c r="I34" s="972"/>
      <c r="J34" s="463" t="str">
        <f>IF(基本情報入力シート!M71="","",基本情報入力シート!M71)</f>
        <v/>
      </c>
      <c r="K34" s="464" t="str">
        <f>IF(基本情報入力シート!R71="","",基本情報入力シート!R71)</f>
        <v/>
      </c>
      <c r="L34" s="464" t="str">
        <f>IF(基本情報入力シート!W71="","",基本情報入力シート!W71)</f>
        <v/>
      </c>
      <c r="M34" s="465" t="str">
        <f>IF(基本情報入力シート!X71="","",基本情報入力シート!X71)</f>
        <v/>
      </c>
      <c r="N34" s="466" t="str">
        <f>IF(基本情報入力シート!Y71="","",基本情報入力シート!Y71)</f>
        <v/>
      </c>
      <c r="O34" s="113"/>
      <c r="P34" s="114"/>
      <c r="Q34" s="115"/>
      <c r="R34" s="116"/>
      <c r="S34" s="107"/>
      <c r="T34" s="457" t="str">
        <f>IFERROR(S34*VLOOKUP(AE34,【参考】数式用3!$AD$3:$BA$14,MATCH(N34,【参考】数式用3!$AD$2:$BA$2,0)),"")</f>
        <v/>
      </c>
      <c r="U34" s="117"/>
      <c r="V34" s="108"/>
      <c r="W34" s="130"/>
      <c r="X34" s="968" t="str">
        <f>IFERROR(V34*VLOOKUP(AF34,【参考】数式用3!$AD$15:$BA$23,MATCH(N34,【参考】数式用3!$AD$2:$BA$2,0)),"")</f>
        <v/>
      </c>
      <c r="Y34" s="969"/>
      <c r="Z34" s="118"/>
      <c r="AA34" s="109"/>
      <c r="AB34" s="467" t="str">
        <f>IFERROR(AA34*VLOOKUP(AG34,【参考】数式用3!$AD$24:$BA$27,MATCH(N34,【参考】数式用3!$AD$2:$BA$2,0)),"")</f>
        <v/>
      </c>
      <c r="AC34" s="120"/>
      <c r="AD34" s="459" t="str">
        <f t="shared" si="0"/>
        <v/>
      </c>
      <c r="AE34" s="460" t="str">
        <f t="shared" si="4"/>
        <v/>
      </c>
      <c r="AF34" s="460" t="str">
        <f t="shared" si="5"/>
        <v/>
      </c>
      <c r="AG34" s="460" t="str">
        <f t="shared" si="6"/>
        <v/>
      </c>
    </row>
    <row r="35" spans="1:33" ht="24.95" customHeight="1">
      <c r="A35" s="462">
        <v>20</v>
      </c>
      <c r="B35" s="970" t="str">
        <f>IF(基本情報入力シート!C72="","",基本情報入力シート!C72)</f>
        <v/>
      </c>
      <c r="C35" s="971"/>
      <c r="D35" s="971"/>
      <c r="E35" s="971"/>
      <c r="F35" s="971"/>
      <c r="G35" s="971"/>
      <c r="H35" s="971"/>
      <c r="I35" s="972"/>
      <c r="J35" s="463" t="str">
        <f>IF(基本情報入力シート!M72="","",基本情報入力シート!M72)</f>
        <v/>
      </c>
      <c r="K35" s="464" t="str">
        <f>IF(基本情報入力シート!R72="","",基本情報入力シート!R72)</f>
        <v/>
      </c>
      <c r="L35" s="464" t="str">
        <f>IF(基本情報入力シート!W72="","",基本情報入力シート!W72)</f>
        <v/>
      </c>
      <c r="M35" s="465" t="str">
        <f>IF(基本情報入力シート!X72="","",基本情報入力シート!X72)</f>
        <v/>
      </c>
      <c r="N35" s="466" t="str">
        <f>IF(基本情報入力シート!Y72="","",基本情報入力シート!Y72)</f>
        <v/>
      </c>
      <c r="O35" s="113"/>
      <c r="P35" s="114"/>
      <c r="Q35" s="115"/>
      <c r="R35" s="116"/>
      <c r="S35" s="107"/>
      <c r="T35" s="457" t="str">
        <f>IFERROR(S35*VLOOKUP(AE35,【参考】数式用3!$AD$3:$BA$14,MATCH(N35,【参考】数式用3!$AD$2:$BA$2,0)),"")</f>
        <v/>
      </c>
      <c r="U35" s="117"/>
      <c r="V35" s="108"/>
      <c r="W35" s="130"/>
      <c r="X35" s="968" t="str">
        <f>IFERROR(V35*VLOOKUP(AF35,【参考】数式用3!$AD$15:$BA$23,MATCH(N35,【参考】数式用3!$AD$2:$BA$2,0)),"")</f>
        <v/>
      </c>
      <c r="Y35" s="969"/>
      <c r="Z35" s="118"/>
      <c r="AA35" s="109"/>
      <c r="AB35" s="467" t="str">
        <f>IFERROR(AA35*VLOOKUP(AG35,【参考】数式用3!$AD$24:$BA$27,MATCH(N35,【参考】数式用3!$AD$2:$BA$2,0)),"")</f>
        <v/>
      </c>
      <c r="AC35" s="120"/>
      <c r="AD35" s="459" t="str">
        <f t="shared" si="0"/>
        <v/>
      </c>
      <c r="AE35" s="460" t="str">
        <f t="shared" si="4"/>
        <v/>
      </c>
      <c r="AF35" s="460" t="str">
        <f t="shared" si="5"/>
        <v/>
      </c>
      <c r="AG35" s="460" t="str">
        <f t="shared" si="6"/>
        <v/>
      </c>
    </row>
    <row r="36" spans="1:33" ht="24.95" customHeight="1">
      <c r="A36" s="462">
        <v>21</v>
      </c>
      <c r="B36" s="970" t="str">
        <f>IF(基本情報入力シート!C73="","",基本情報入力シート!C73)</f>
        <v/>
      </c>
      <c r="C36" s="971"/>
      <c r="D36" s="971"/>
      <c r="E36" s="971"/>
      <c r="F36" s="971"/>
      <c r="G36" s="971"/>
      <c r="H36" s="971"/>
      <c r="I36" s="972"/>
      <c r="J36" s="463" t="str">
        <f>IF(基本情報入力シート!M73="","",基本情報入力シート!M73)</f>
        <v/>
      </c>
      <c r="K36" s="464" t="str">
        <f>IF(基本情報入力シート!R73="","",基本情報入力シート!R73)</f>
        <v/>
      </c>
      <c r="L36" s="464" t="str">
        <f>IF(基本情報入力シート!W73="","",基本情報入力シート!W73)</f>
        <v/>
      </c>
      <c r="M36" s="465" t="str">
        <f>IF(基本情報入力シート!X73="","",基本情報入力シート!X73)</f>
        <v/>
      </c>
      <c r="N36" s="466" t="str">
        <f>IF(基本情報入力シート!Y73="","",基本情報入力シート!Y73)</f>
        <v/>
      </c>
      <c r="O36" s="113"/>
      <c r="P36" s="114"/>
      <c r="Q36" s="115"/>
      <c r="R36" s="116"/>
      <c r="S36" s="107"/>
      <c r="T36" s="457" t="str">
        <f>IFERROR(S36*VLOOKUP(AE36,【参考】数式用3!$AD$3:$BA$14,MATCH(N36,【参考】数式用3!$AD$2:$BA$2,0)),"")</f>
        <v/>
      </c>
      <c r="U36" s="117"/>
      <c r="V36" s="108"/>
      <c r="W36" s="130"/>
      <c r="X36" s="968" t="str">
        <f>IFERROR(V36*VLOOKUP(AF36,【参考】数式用3!$AD$15:$BA$23,MATCH(N36,【参考】数式用3!$AD$2:$BA$2,0)),"")</f>
        <v/>
      </c>
      <c r="Y36" s="969"/>
      <c r="Z36" s="118"/>
      <c r="AA36" s="109"/>
      <c r="AB36" s="467" t="str">
        <f>IFERROR(AA36*VLOOKUP(AG36,【参考】数式用3!$AD$24:$BA$27,MATCH(N36,【参考】数式用3!$AD$2:$BA$2,0)),"")</f>
        <v/>
      </c>
      <c r="AC36" s="120"/>
      <c r="AD36" s="459" t="str">
        <f t="shared" si="0"/>
        <v/>
      </c>
      <c r="AE36" s="460" t="str">
        <f t="shared" si="4"/>
        <v/>
      </c>
      <c r="AF36" s="460" t="str">
        <f t="shared" si="5"/>
        <v/>
      </c>
      <c r="AG36" s="460" t="str">
        <f t="shared" si="6"/>
        <v/>
      </c>
    </row>
    <row r="37" spans="1:33" ht="24.95" customHeight="1">
      <c r="A37" s="462">
        <v>22</v>
      </c>
      <c r="B37" s="970" t="str">
        <f>IF(基本情報入力シート!C74="","",基本情報入力シート!C74)</f>
        <v/>
      </c>
      <c r="C37" s="971"/>
      <c r="D37" s="971"/>
      <c r="E37" s="971"/>
      <c r="F37" s="971"/>
      <c r="G37" s="971"/>
      <c r="H37" s="971"/>
      <c r="I37" s="972"/>
      <c r="J37" s="463" t="str">
        <f>IF(基本情報入力シート!M74="","",基本情報入力シート!M74)</f>
        <v/>
      </c>
      <c r="K37" s="464" t="str">
        <f>IF(基本情報入力シート!R74="","",基本情報入力シート!R74)</f>
        <v/>
      </c>
      <c r="L37" s="464" t="str">
        <f>IF(基本情報入力シート!W74="","",基本情報入力シート!W74)</f>
        <v/>
      </c>
      <c r="M37" s="465" t="str">
        <f>IF(基本情報入力シート!X74="","",基本情報入力シート!X74)</f>
        <v/>
      </c>
      <c r="N37" s="466" t="str">
        <f>IF(基本情報入力シート!Y74="","",基本情報入力シート!Y74)</f>
        <v/>
      </c>
      <c r="O37" s="113"/>
      <c r="P37" s="114"/>
      <c r="Q37" s="115"/>
      <c r="R37" s="116"/>
      <c r="S37" s="107"/>
      <c r="T37" s="457" t="str">
        <f>IFERROR(S37*VLOOKUP(AE37,【参考】数式用3!$AD$3:$BA$14,MATCH(N37,【参考】数式用3!$AD$2:$BA$2,0)),"")</f>
        <v/>
      </c>
      <c r="U37" s="117"/>
      <c r="V37" s="108"/>
      <c r="W37" s="130"/>
      <c r="X37" s="968" t="str">
        <f>IFERROR(V37*VLOOKUP(AF37,【参考】数式用3!$AD$15:$BA$23,MATCH(N37,【参考】数式用3!$AD$2:$BA$2,0)),"")</f>
        <v/>
      </c>
      <c r="Y37" s="969"/>
      <c r="Z37" s="118"/>
      <c r="AA37" s="109"/>
      <c r="AB37" s="467" t="str">
        <f>IFERROR(AA37*VLOOKUP(AG37,【参考】数式用3!$AD$24:$BA$27,MATCH(N37,【参考】数式用3!$AD$2:$BA$2,0)),"")</f>
        <v/>
      </c>
      <c r="AC37" s="120"/>
      <c r="AD37" s="459" t="str">
        <f t="shared" si="0"/>
        <v/>
      </c>
      <c r="AE37" s="460" t="str">
        <f t="shared" si="4"/>
        <v/>
      </c>
      <c r="AF37" s="460" t="str">
        <f t="shared" si="5"/>
        <v/>
      </c>
      <c r="AG37" s="460" t="str">
        <f t="shared" si="6"/>
        <v/>
      </c>
    </row>
    <row r="38" spans="1:33" ht="24.95" customHeight="1">
      <c r="A38" s="462">
        <v>23</v>
      </c>
      <c r="B38" s="970" t="str">
        <f>IF(基本情報入力シート!C75="","",基本情報入力シート!C75)</f>
        <v/>
      </c>
      <c r="C38" s="971"/>
      <c r="D38" s="971"/>
      <c r="E38" s="971"/>
      <c r="F38" s="971"/>
      <c r="G38" s="971"/>
      <c r="H38" s="971"/>
      <c r="I38" s="972"/>
      <c r="J38" s="463" t="str">
        <f>IF(基本情報入力シート!M75="","",基本情報入力シート!M75)</f>
        <v/>
      </c>
      <c r="K38" s="464" t="str">
        <f>IF(基本情報入力シート!R75="","",基本情報入力シート!R75)</f>
        <v/>
      </c>
      <c r="L38" s="464" t="str">
        <f>IF(基本情報入力シート!W75="","",基本情報入力シート!W75)</f>
        <v/>
      </c>
      <c r="M38" s="465" t="str">
        <f>IF(基本情報入力シート!X75="","",基本情報入力シート!X75)</f>
        <v/>
      </c>
      <c r="N38" s="466" t="str">
        <f>IF(基本情報入力シート!Y75="","",基本情報入力シート!Y75)</f>
        <v/>
      </c>
      <c r="O38" s="113"/>
      <c r="P38" s="114"/>
      <c r="Q38" s="115"/>
      <c r="R38" s="116"/>
      <c r="S38" s="107"/>
      <c r="T38" s="457" t="str">
        <f>IFERROR(S38*VLOOKUP(AE38,【参考】数式用3!$AD$3:$BA$14,MATCH(N38,【参考】数式用3!$AD$2:$BA$2,0)),"")</f>
        <v/>
      </c>
      <c r="U38" s="117"/>
      <c r="V38" s="108"/>
      <c r="W38" s="130"/>
      <c r="X38" s="968" t="str">
        <f>IFERROR(V38*VLOOKUP(AF38,【参考】数式用3!$AD$15:$BA$23,MATCH(N38,【参考】数式用3!$AD$2:$BA$2,0)),"")</f>
        <v/>
      </c>
      <c r="Y38" s="969"/>
      <c r="Z38" s="118"/>
      <c r="AA38" s="109"/>
      <c r="AB38" s="467" t="str">
        <f>IFERROR(AA38*VLOOKUP(AG38,【参考】数式用3!$AD$24:$BA$27,MATCH(N38,【参考】数式用3!$AD$2:$BA$2,0)),"")</f>
        <v/>
      </c>
      <c r="AC38" s="120"/>
      <c r="AD38" s="459" t="str">
        <f t="shared" si="0"/>
        <v/>
      </c>
      <c r="AE38" s="460" t="str">
        <f t="shared" si="4"/>
        <v/>
      </c>
      <c r="AF38" s="460" t="str">
        <f t="shared" si="5"/>
        <v/>
      </c>
      <c r="AG38" s="460" t="str">
        <f t="shared" si="6"/>
        <v/>
      </c>
    </row>
    <row r="39" spans="1:33" ht="24.95" customHeight="1">
      <c r="A39" s="462">
        <v>24</v>
      </c>
      <c r="B39" s="970" t="str">
        <f>IF(基本情報入力シート!C76="","",基本情報入力シート!C76)</f>
        <v/>
      </c>
      <c r="C39" s="971"/>
      <c r="D39" s="971"/>
      <c r="E39" s="971"/>
      <c r="F39" s="971"/>
      <c r="G39" s="971"/>
      <c r="H39" s="971"/>
      <c r="I39" s="972"/>
      <c r="J39" s="463" t="str">
        <f>IF(基本情報入力シート!M76="","",基本情報入力シート!M76)</f>
        <v/>
      </c>
      <c r="K39" s="464" t="str">
        <f>IF(基本情報入力シート!R76="","",基本情報入力シート!R76)</f>
        <v/>
      </c>
      <c r="L39" s="464" t="str">
        <f>IF(基本情報入力シート!W76="","",基本情報入力シート!W76)</f>
        <v/>
      </c>
      <c r="M39" s="465" t="str">
        <f>IF(基本情報入力シート!X76="","",基本情報入力シート!X76)</f>
        <v/>
      </c>
      <c r="N39" s="466" t="str">
        <f>IF(基本情報入力シート!Y76="","",基本情報入力シート!Y76)</f>
        <v/>
      </c>
      <c r="O39" s="113"/>
      <c r="P39" s="114"/>
      <c r="Q39" s="115"/>
      <c r="R39" s="116"/>
      <c r="S39" s="107"/>
      <c r="T39" s="457" t="str">
        <f>IFERROR(S39*VLOOKUP(AE39,【参考】数式用3!$AD$3:$BA$14,MATCH(N39,【参考】数式用3!$AD$2:$BA$2,0)),"")</f>
        <v/>
      </c>
      <c r="U39" s="117"/>
      <c r="V39" s="108"/>
      <c r="W39" s="130"/>
      <c r="X39" s="968" t="str">
        <f>IFERROR(V39*VLOOKUP(AF39,【参考】数式用3!$AD$15:$BA$23,MATCH(N39,【参考】数式用3!$AD$2:$BA$2,0)),"")</f>
        <v/>
      </c>
      <c r="Y39" s="969"/>
      <c r="Z39" s="118"/>
      <c r="AA39" s="109"/>
      <c r="AB39" s="467" t="str">
        <f>IFERROR(AA39*VLOOKUP(AG39,【参考】数式用3!$AD$24:$BA$27,MATCH(N39,【参考】数式用3!$AD$2:$BA$2,0)),"")</f>
        <v/>
      </c>
      <c r="AC39" s="120"/>
      <c r="AD39" s="459" t="str">
        <f t="shared" si="0"/>
        <v/>
      </c>
      <c r="AE39" s="460" t="str">
        <f t="shared" si="4"/>
        <v/>
      </c>
      <c r="AF39" s="460" t="str">
        <f t="shared" si="5"/>
        <v/>
      </c>
      <c r="AG39" s="460" t="str">
        <f t="shared" si="6"/>
        <v/>
      </c>
    </row>
    <row r="40" spans="1:33" ht="24.95" customHeight="1">
      <c r="A40" s="462">
        <v>25</v>
      </c>
      <c r="B40" s="970" t="str">
        <f>IF(基本情報入力シート!C77="","",基本情報入力シート!C77)</f>
        <v/>
      </c>
      <c r="C40" s="971"/>
      <c r="D40" s="971"/>
      <c r="E40" s="971"/>
      <c r="F40" s="971"/>
      <c r="G40" s="971"/>
      <c r="H40" s="971"/>
      <c r="I40" s="972"/>
      <c r="J40" s="463" t="str">
        <f>IF(基本情報入力シート!M77="","",基本情報入力シート!M77)</f>
        <v/>
      </c>
      <c r="K40" s="464" t="str">
        <f>IF(基本情報入力シート!R77="","",基本情報入力シート!R77)</f>
        <v/>
      </c>
      <c r="L40" s="464" t="str">
        <f>IF(基本情報入力シート!W77="","",基本情報入力シート!W77)</f>
        <v/>
      </c>
      <c r="M40" s="465" t="str">
        <f>IF(基本情報入力シート!X77="","",基本情報入力シート!X77)</f>
        <v/>
      </c>
      <c r="N40" s="466" t="str">
        <f>IF(基本情報入力シート!Y77="","",基本情報入力シート!Y77)</f>
        <v/>
      </c>
      <c r="O40" s="113"/>
      <c r="P40" s="114"/>
      <c r="Q40" s="115"/>
      <c r="R40" s="116"/>
      <c r="S40" s="107"/>
      <c r="T40" s="457" t="str">
        <f>IFERROR(S40*VLOOKUP(AE40,【参考】数式用3!$AD$3:$BA$14,MATCH(N40,【参考】数式用3!$AD$2:$BA$2,0)),"")</f>
        <v/>
      </c>
      <c r="U40" s="117"/>
      <c r="V40" s="108"/>
      <c r="W40" s="130"/>
      <c r="X40" s="968" t="str">
        <f>IFERROR(V40*VLOOKUP(AF40,【参考】数式用3!$AD$15:$BA$23,MATCH(N40,【参考】数式用3!$AD$2:$BA$2,0)),"")</f>
        <v/>
      </c>
      <c r="Y40" s="969"/>
      <c r="Z40" s="118"/>
      <c r="AA40" s="109"/>
      <c r="AB40" s="467" t="str">
        <f>IFERROR(AA40*VLOOKUP(AG40,【参考】数式用3!$AD$24:$BA$27,MATCH(N40,【参考】数式用3!$AD$2:$BA$2,0)),"")</f>
        <v/>
      </c>
      <c r="AC40" s="120"/>
      <c r="AD40" s="459" t="str">
        <f t="shared" si="0"/>
        <v/>
      </c>
      <c r="AE40" s="460" t="str">
        <f t="shared" si="4"/>
        <v/>
      </c>
      <c r="AF40" s="460" t="str">
        <f t="shared" si="5"/>
        <v/>
      </c>
      <c r="AG40" s="460" t="str">
        <f t="shared" si="6"/>
        <v/>
      </c>
    </row>
    <row r="41" spans="1:33" ht="24.95" customHeight="1">
      <c r="A41" s="462">
        <v>26</v>
      </c>
      <c r="B41" s="970" t="str">
        <f>IF(基本情報入力シート!C78="","",基本情報入力シート!C78)</f>
        <v/>
      </c>
      <c r="C41" s="971"/>
      <c r="D41" s="971"/>
      <c r="E41" s="971"/>
      <c r="F41" s="971"/>
      <c r="G41" s="971"/>
      <c r="H41" s="971"/>
      <c r="I41" s="972"/>
      <c r="J41" s="463" t="str">
        <f>IF(基本情報入力シート!M78="","",基本情報入力シート!M78)</f>
        <v/>
      </c>
      <c r="K41" s="464" t="str">
        <f>IF(基本情報入力シート!R78="","",基本情報入力シート!R78)</f>
        <v/>
      </c>
      <c r="L41" s="464" t="str">
        <f>IF(基本情報入力シート!W78="","",基本情報入力シート!W78)</f>
        <v/>
      </c>
      <c r="M41" s="465" t="str">
        <f>IF(基本情報入力シート!X78="","",基本情報入力シート!X78)</f>
        <v/>
      </c>
      <c r="N41" s="466" t="str">
        <f>IF(基本情報入力シート!Y78="","",基本情報入力シート!Y78)</f>
        <v/>
      </c>
      <c r="O41" s="113"/>
      <c r="P41" s="114"/>
      <c r="Q41" s="115"/>
      <c r="R41" s="116"/>
      <c r="S41" s="107"/>
      <c r="T41" s="457" t="str">
        <f>IFERROR(S41*VLOOKUP(AE41,【参考】数式用3!$AD$3:$BA$14,MATCH(N41,【参考】数式用3!$AD$2:$BA$2,0)),"")</f>
        <v/>
      </c>
      <c r="U41" s="117"/>
      <c r="V41" s="108"/>
      <c r="W41" s="130"/>
      <c r="X41" s="968" t="str">
        <f>IFERROR(V41*VLOOKUP(AF41,【参考】数式用3!$AD$15:$BA$23,MATCH(N41,【参考】数式用3!$AD$2:$BA$2,0)),"")</f>
        <v/>
      </c>
      <c r="Y41" s="969"/>
      <c r="Z41" s="118"/>
      <c r="AA41" s="109"/>
      <c r="AB41" s="467" t="str">
        <f>IFERROR(AA41*VLOOKUP(AG41,【参考】数式用3!$AD$24:$BA$27,MATCH(N41,【参考】数式用3!$AD$2:$BA$2,0)),"")</f>
        <v/>
      </c>
      <c r="AC41" s="120"/>
      <c r="AD41" s="459" t="str">
        <f t="shared" si="0"/>
        <v/>
      </c>
      <c r="AE41" s="460" t="str">
        <f t="shared" si="4"/>
        <v/>
      </c>
      <c r="AF41" s="460" t="str">
        <f t="shared" si="5"/>
        <v/>
      </c>
      <c r="AG41" s="460" t="str">
        <f t="shared" si="6"/>
        <v/>
      </c>
    </row>
    <row r="42" spans="1:33" ht="24.95" customHeight="1">
      <c r="A42" s="462">
        <v>27</v>
      </c>
      <c r="B42" s="970" t="str">
        <f>IF(基本情報入力シート!C79="","",基本情報入力シート!C79)</f>
        <v/>
      </c>
      <c r="C42" s="971"/>
      <c r="D42" s="971"/>
      <c r="E42" s="971"/>
      <c r="F42" s="971"/>
      <c r="G42" s="971"/>
      <c r="H42" s="971"/>
      <c r="I42" s="972"/>
      <c r="J42" s="463" t="str">
        <f>IF(基本情報入力シート!M79="","",基本情報入力シート!M79)</f>
        <v/>
      </c>
      <c r="K42" s="464" t="str">
        <f>IF(基本情報入力シート!R79="","",基本情報入力シート!R79)</f>
        <v/>
      </c>
      <c r="L42" s="464" t="str">
        <f>IF(基本情報入力シート!W79="","",基本情報入力シート!W79)</f>
        <v/>
      </c>
      <c r="M42" s="465" t="str">
        <f>IF(基本情報入力シート!X79="","",基本情報入力シート!X79)</f>
        <v/>
      </c>
      <c r="N42" s="466" t="str">
        <f>IF(基本情報入力シート!Y79="","",基本情報入力シート!Y79)</f>
        <v/>
      </c>
      <c r="O42" s="113"/>
      <c r="P42" s="114"/>
      <c r="Q42" s="115"/>
      <c r="R42" s="116"/>
      <c r="S42" s="107"/>
      <c r="T42" s="457" t="str">
        <f>IFERROR(S42*VLOOKUP(AE42,【参考】数式用3!$AD$3:$BA$14,MATCH(N42,【参考】数式用3!$AD$2:$BA$2,0)),"")</f>
        <v/>
      </c>
      <c r="U42" s="117"/>
      <c r="V42" s="108"/>
      <c r="W42" s="130"/>
      <c r="X42" s="968" t="str">
        <f>IFERROR(V42*VLOOKUP(AF42,【参考】数式用3!$AD$15:$BA$23,MATCH(N42,【参考】数式用3!$AD$2:$BA$2,0)),"")</f>
        <v/>
      </c>
      <c r="Y42" s="969"/>
      <c r="Z42" s="118"/>
      <c r="AA42" s="109"/>
      <c r="AB42" s="467" t="str">
        <f>IFERROR(AA42*VLOOKUP(AG42,【参考】数式用3!$AD$24:$BA$27,MATCH(N42,【参考】数式用3!$AD$2:$BA$2,0)),"")</f>
        <v/>
      </c>
      <c r="AC42" s="120"/>
      <c r="AD42" s="459" t="str">
        <f t="shared" si="0"/>
        <v/>
      </c>
      <c r="AE42" s="460" t="str">
        <f t="shared" si="4"/>
        <v/>
      </c>
      <c r="AF42" s="460" t="str">
        <f t="shared" si="5"/>
        <v/>
      </c>
      <c r="AG42" s="460" t="str">
        <f t="shared" si="6"/>
        <v/>
      </c>
    </row>
    <row r="43" spans="1:33" ht="24.95" customHeight="1">
      <c r="A43" s="462">
        <v>28</v>
      </c>
      <c r="B43" s="970" t="str">
        <f>IF(基本情報入力シート!C80="","",基本情報入力シート!C80)</f>
        <v/>
      </c>
      <c r="C43" s="971"/>
      <c r="D43" s="971"/>
      <c r="E43" s="971"/>
      <c r="F43" s="971"/>
      <c r="G43" s="971"/>
      <c r="H43" s="971"/>
      <c r="I43" s="972"/>
      <c r="J43" s="463" t="str">
        <f>IF(基本情報入力シート!M80="","",基本情報入力シート!M80)</f>
        <v/>
      </c>
      <c r="K43" s="464" t="str">
        <f>IF(基本情報入力シート!R80="","",基本情報入力シート!R80)</f>
        <v/>
      </c>
      <c r="L43" s="464" t="str">
        <f>IF(基本情報入力シート!W80="","",基本情報入力シート!W80)</f>
        <v/>
      </c>
      <c r="M43" s="465" t="str">
        <f>IF(基本情報入力シート!X80="","",基本情報入力シート!X80)</f>
        <v/>
      </c>
      <c r="N43" s="466" t="str">
        <f>IF(基本情報入力シート!Y80="","",基本情報入力シート!Y80)</f>
        <v/>
      </c>
      <c r="O43" s="113"/>
      <c r="P43" s="114"/>
      <c r="Q43" s="115"/>
      <c r="R43" s="116"/>
      <c r="S43" s="107"/>
      <c r="T43" s="457" t="str">
        <f>IFERROR(S43*VLOOKUP(AE43,【参考】数式用3!$AD$3:$BA$14,MATCH(N43,【参考】数式用3!$AD$2:$BA$2,0)),"")</f>
        <v/>
      </c>
      <c r="U43" s="117"/>
      <c r="V43" s="108"/>
      <c r="W43" s="130"/>
      <c r="X43" s="968" t="str">
        <f>IFERROR(V43*VLOOKUP(AF43,【参考】数式用3!$AD$15:$BA$23,MATCH(N43,【参考】数式用3!$AD$2:$BA$2,0)),"")</f>
        <v/>
      </c>
      <c r="Y43" s="969"/>
      <c r="Z43" s="118"/>
      <c r="AA43" s="109"/>
      <c r="AB43" s="467" t="str">
        <f>IFERROR(AA43*VLOOKUP(AG43,【参考】数式用3!$AD$24:$BA$27,MATCH(N43,【参考】数式用3!$AD$2:$BA$2,0)),"")</f>
        <v/>
      </c>
      <c r="AC43" s="120"/>
      <c r="AD43" s="459" t="str">
        <f t="shared" si="0"/>
        <v/>
      </c>
      <c r="AE43" s="460" t="str">
        <f t="shared" si="4"/>
        <v/>
      </c>
      <c r="AF43" s="460" t="str">
        <f t="shared" si="5"/>
        <v/>
      </c>
      <c r="AG43" s="460" t="str">
        <f t="shared" si="6"/>
        <v/>
      </c>
    </row>
    <row r="44" spans="1:33" ht="24.95" customHeight="1">
      <c r="A44" s="462">
        <v>29</v>
      </c>
      <c r="B44" s="970" t="str">
        <f>IF(基本情報入力シート!C81="","",基本情報入力シート!C81)</f>
        <v/>
      </c>
      <c r="C44" s="971"/>
      <c r="D44" s="971"/>
      <c r="E44" s="971"/>
      <c r="F44" s="971"/>
      <c r="G44" s="971"/>
      <c r="H44" s="971"/>
      <c r="I44" s="972"/>
      <c r="J44" s="463" t="str">
        <f>IF(基本情報入力シート!M81="","",基本情報入力シート!M81)</f>
        <v/>
      </c>
      <c r="K44" s="464" t="str">
        <f>IF(基本情報入力シート!R81="","",基本情報入力シート!R81)</f>
        <v/>
      </c>
      <c r="L44" s="464" t="str">
        <f>IF(基本情報入力シート!W81="","",基本情報入力シート!W81)</f>
        <v/>
      </c>
      <c r="M44" s="465" t="str">
        <f>IF(基本情報入力シート!X81="","",基本情報入力シート!X81)</f>
        <v/>
      </c>
      <c r="N44" s="466" t="str">
        <f>IF(基本情報入力シート!Y81="","",基本情報入力シート!Y81)</f>
        <v/>
      </c>
      <c r="O44" s="113"/>
      <c r="P44" s="114"/>
      <c r="Q44" s="115"/>
      <c r="R44" s="116"/>
      <c r="S44" s="107"/>
      <c r="T44" s="457" t="str">
        <f>IFERROR(S44*VLOOKUP(AE44,【参考】数式用3!$AD$3:$BA$14,MATCH(N44,【参考】数式用3!$AD$2:$BA$2,0)),"")</f>
        <v/>
      </c>
      <c r="U44" s="117"/>
      <c r="V44" s="108"/>
      <c r="W44" s="130"/>
      <c r="X44" s="968" t="str">
        <f>IFERROR(V44*VLOOKUP(AF44,【参考】数式用3!$AD$15:$BA$23,MATCH(N44,【参考】数式用3!$AD$2:$BA$2,0)),"")</f>
        <v/>
      </c>
      <c r="Y44" s="969"/>
      <c r="Z44" s="118"/>
      <c r="AA44" s="109"/>
      <c r="AB44" s="467" t="str">
        <f>IFERROR(AA44*VLOOKUP(AG44,【参考】数式用3!$AD$24:$BA$27,MATCH(N44,【参考】数式用3!$AD$2:$BA$2,0)),"")</f>
        <v/>
      </c>
      <c r="AC44" s="120"/>
      <c r="AD44" s="459" t="str">
        <f t="shared" si="0"/>
        <v/>
      </c>
      <c r="AE44" s="460" t="str">
        <f t="shared" si="4"/>
        <v/>
      </c>
      <c r="AF44" s="460" t="str">
        <f t="shared" si="5"/>
        <v/>
      </c>
      <c r="AG44" s="460" t="str">
        <f t="shared" si="6"/>
        <v/>
      </c>
    </row>
    <row r="45" spans="1:33" ht="24.95" customHeight="1">
      <c r="A45" s="462">
        <v>30</v>
      </c>
      <c r="B45" s="970" t="str">
        <f>IF(基本情報入力シート!C82="","",基本情報入力シート!C82)</f>
        <v/>
      </c>
      <c r="C45" s="971"/>
      <c r="D45" s="971"/>
      <c r="E45" s="971"/>
      <c r="F45" s="971"/>
      <c r="G45" s="971"/>
      <c r="H45" s="971"/>
      <c r="I45" s="972"/>
      <c r="J45" s="463" t="str">
        <f>IF(基本情報入力シート!M82="","",基本情報入力シート!M82)</f>
        <v/>
      </c>
      <c r="K45" s="464" t="str">
        <f>IF(基本情報入力シート!R82="","",基本情報入力シート!R82)</f>
        <v/>
      </c>
      <c r="L45" s="464" t="str">
        <f>IF(基本情報入力シート!W82="","",基本情報入力シート!W82)</f>
        <v/>
      </c>
      <c r="M45" s="465" t="str">
        <f>IF(基本情報入力シート!X82="","",基本情報入力シート!X82)</f>
        <v/>
      </c>
      <c r="N45" s="466" t="str">
        <f>IF(基本情報入力シート!Y82="","",基本情報入力シート!Y82)</f>
        <v/>
      </c>
      <c r="O45" s="113"/>
      <c r="P45" s="114"/>
      <c r="Q45" s="115"/>
      <c r="R45" s="116"/>
      <c r="S45" s="107"/>
      <c r="T45" s="457" t="str">
        <f>IFERROR(S45*VLOOKUP(AE45,【参考】数式用3!$AD$3:$BA$14,MATCH(N45,【参考】数式用3!$AD$2:$BA$2,0)),"")</f>
        <v/>
      </c>
      <c r="U45" s="117"/>
      <c r="V45" s="108"/>
      <c r="W45" s="130"/>
      <c r="X45" s="968" t="str">
        <f>IFERROR(V45*VLOOKUP(AF45,【参考】数式用3!$AD$15:$BA$23,MATCH(N45,【参考】数式用3!$AD$2:$BA$2,0)),"")</f>
        <v/>
      </c>
      <c r="Y45" s="969"/>
      <c r="Z45" s="118"/>
      <c r="AA45" s="109"/>
      <c r="AB45" s="467" t="str">
        <f>IFERROR(AA45*VLOOKUP(AG45,【参考】数式用3!$AD$24:$BA$27,MATCH(N45,【参考】数式用3!$AD$2:$BA$2,0)),"")</f>
        <v/>
      </c>
      <c r="AC45" s="120"/>
      <c r="AD45" s="459" t="str">
        <f t="shared" si="0"/>
        <v/>
      </c>
      <c r="AE45" s="460" t="str">
        <f t="shared" si="4"/>
        <v/>
      </c>
      <c r="AF45" s="460" t="str">
        <f t="shared" si="5"/>
        <v/>
      </c>
      <c r="AG45" s="460" t="str">
        <f t="shared" si="6"/>
        <v/>
      </c>
    </row>
    <row r="46" spans="1:33" ht="24.95" customHeight="1">
      <c r="A46" s="462">
        <v>31</v>
      </c>
      <c r="B46" s="970" t="str">
        <f>IF(基本情報入力シート!C83="","",基本情報入力シート!C83)</f>
        <v/>
      </c>
      <c r="C46" s="971"/>
      <c r="D46" s="971"/>
      <c r="E46" s="971"/>
      <c r="F46" s="971"/>
      <c r="G46" s="971"/>
      <c r="H46" s="971"/>
      <c r="I46" s="972"/>
      <c r="J46" s="463" t="str">
        <f>IF(基本情報入力シート!M83="","",基本情報入力シート!M83)</f>
        <v/>
      </c>
      <c r="K46" s="464" t="str">
        <f>IF(基本情報入力シート!R83="","",基本情報入力シート!R83)</f>
        <v/>
      </c>
      <c r="L46" s="464" t="str">
        <f>IF(基本情報入力シート!W83="","",基本情報入力シート!W83)</f>
        <v/>
      </c>
      <c r="M46" s="465" t="str">
        <f>IF(基本情報入力シート!X83="","",基本情報入力シート!X83)</f>
        <v/>
      </c>
      <c r="N46" s="466" t="str">
        <f>IF(基本情報入力シート!Y83="","",基本情報入力シート!Y83)</f>
        <v/>
      </c>
      <c r="O46" s="113"/>
      <c r="P46" s="114"/>
      <c r="Q46" s="115"/>
      <c r="R46" s="116"/>
      <c r="S46" s="107"/>
      <c r="T46" s="457" t="str">
        <f>IFERROR(S46*VLOOKUP(AE46,【参考】数式用3!$AD$3:$BA$14,MATCH(N46,【参考】数式用3!$AD$2:$BA$2,0)),"")</f>
        <v/>
      </c>
      <c r="U46" s="117"/>
      <c r="V46" s="108"/>
      <c r="W46" s="130"/>
      <c r="X46" s="968" t="str">
        <f>IFERROR(V46*VLOOKUP(AF46,【参考】数式用3!$AD$15:$BA$23,MATCH(N46,【参考】数式用3!$AD$2:$BA$2,0)),"")</f>
        <v/>
      </c>
      <c r="Y46" s="969"/>
      <c r="Z46" s="118"/>
      <c r="AA46" s="109"/>
      <c r="AB46" s="467" t="str">
        <f>IFERROR(AA46*VLOOKUP(AG46,【参考】数式用3!$AD$24:$BA$27,MATCH(N46,【参考】数式用3!$AD$2:$BA$2,0)),"")</f>
        <v/>
      </c>
      <c r="AC46" s="120"/>
      <c r="AD46" s="459" t="str">
        <f t="shared" si="0"/>
        <v/>
      </c>
      <c r="AE46" s="460" t="str">
        <f t="shared" si="4"/>
        <v/>
      </c>
      <c r="AF46" s="460" t="str">
        <f t="shared" si="5"/>
        <v/>
      </c>
      <c r="AG46" s="460" t="str">
        <f t="shared" si="6"/>
        <v/>
      </c>
    </row>
    <row r="47" spans="1:33" ht="24.95" customHeight="1">
      <c r="A47" s="462">
        <v>32</v>
      </c>
      <c r="B47" s="970" t="str">
        <f>IF(基本情報入力シート!C84="","",基本情報入力シート!C84)</f>
        <v/>
      </c>
      <c r="C47" s="971"/>
      <c r="D47" s="971"/>
      <c r="E47" s="971"/>
      <c r="F47" s="971"/>
      <c r="G47" s="971"/>
      <c r="H47" s="971"/>
      <c r="I47" s="972"/>
      <c r="J47" s="463" t="str">
        <f>IF(基本情報入力シート!M84="","",基本情報入力シート!M84)</f>
        <v/>
      </c>
      <c r="K47" s="464" t="str">
        <f>IF(基本情報入力シート!R84="","",基本情報入力シート!R84)</f>
        <v/>
      </c>
      <c r="L47" s="464" t="str">
        <f>IF(基本情報入力シート!W84="","",基本情報入力シート!W84)</f>
        <v/>
      </c>
      <c r="M47" s="465" t="str">
        <f>IF(基本情報入力シート!X84="","",基本情報入力シート!X84)</f>
        <v/>
      </c>
      <c r="N47" s="466" t="str">
        <f>IF(基本情報入力シート!Y84="","",基本情報入力シート!Y84)</f>
        <v/>
      </c>
      <c r="O47" s="113"/>
      <c r="P47" s="114"/>
      <c r="Q47" s="115"/>
      <c r="R47" s="116"/>
      <c r="S47" s="107"/>
      <c r="T47" s="457" t="str">
        <f>IFERROR(S47*VLOOKUP(AE47,【参考】数式用3!$AD$3:$BA$14,MATCH(N47,【参考】数式用3!$AD$2:$BA$2,0)),"")</f>
        <v/>
      </c>
      <c r="U47" s="117"/>
      <c r="V47" s="108"/>
      <c r="W47" s="130"/>
      <c r="X47" s="968" t="str">
        <f>IFERROR(V47*VLOOKUP(AF47,【参考】数式用3!$AD$15:$BA$23,MATCH(N47,【参考】数式用3!$AD$2:$BA$2,0)),"")</f>
        <v/>
      </c>
      <c r="Y47" s="969"/>
      <c r="Z47" s="118"/>
      <c r="AA47" s="109"/>
      <c r="AB47" s="467" t="str">
        <f>IFERROR(AA47*VLOOKUP(AG47,【参考】数式用3!$AD$24:$BA$27,MATCH(N47,【参考】数式用3!$AD$2:$BA$2,0)),"")</f>
        <v/>
      </c>
      <c r="AC47" s="120"/>
      <c r="AD47" s="459" t="str">
        <f t="shared" si="0"/>
        <v/>
      </c>
      <c r="AE47" s="460" t="str">
        <f t="shared" si="4"/>
        <v/>
      </c>
      <c r="AF47" s="460" t="str">
        <f t="shared" si="5"/>
        <v/>
      </c>
      <c r="AG47" s="460" t="str">
        <f t="shared" si="6"/>
        <v/>
      </c>
    </row>
    <row r="48" spans="1:33" ht="24.95" customHeight="1">
      <c r="A48" s="462">
        <v>33</v>
      </c>
      <c r="B48" s="970" t="str">
        <f>IF(基本情報入力シート!C85="","",基本情報入力シート!C85)</f>
        <v/>
      </c>
      <c r="C48" s="971"/>
      <c r="D48" s="971"/>
      <c r="E48" s="971"/>
      <c r="F48" s="971"/>
      <c r="G48" s="971"/>
      <c r="H48" s="971"/>
      <c r="I48" s="972"/>
      <c r="J48" s="463" t="str">
        <f>IF(基本情報入力シート!M85="","",基本情報入力シート!M85)</f>
        <v/>
      </c>
      <c r="K48" s="464" t="str">
        <f>IF(基本情報入力シート!R85="","",基本情報入力シート!R85)</f>
        <v/>
      </c>
      <c r="L48" s="464" t="str">
        <f>IF(基本情報入力シート!W85="","",基本情報入力シート!W85)</f>
        <v/>
      </c>
      <c r="M48" s="465" t="str">
        <f>IF(基本情報入力シート!X85="","",基本情報入力シート!X85)</f>
        <v/>
      </c>
      <c r="N48" s="466" t="str">
        <f>IF(基本情報入力シート!Y85="","",基本情報入力シート!Y85)</f>
        <v/>
      </c>
      <c r="O48" s="113"/>
      <c r="P48" s="114"/>
      <c r="Q48" s="115"/>
      <c r="R48" s="116"/>
      <c r="S48" s="107"/>
      <c r="T48" s="457" t="str">
        <f>IFERROR(S48*VLOOKUP(AE48,【参考】数式用3!$AD$3:$BA$14,MATCH(N48,【参考】数式用3!$AD$2:$BA$2,0)),"")</f>
        <v/>
      </c>
      <c r="U48" s="117"/>
      <c r="V48" s="108"/>
      <c r="W48" s="130"/>
      <c r="X48" s="968" t="str">
        <f>IFERROR(V48*VLOOKUP(AF48,【参考】数式用3!$AD$15:$BA$23,MATCH(N48,【参考】数式用3!$AD$2:$BA$2,0)),"")</f>
        <v/>
      </c>
      <c r="Y48" s="969"/>
      <c r="Z48" s="118"/>
      <c r="AA48" s="109"/>
      <c r="AB48" s="467" t="str">
        <f>IFERROR(AA48*VLOOKUP(AG48,【参考】数式用3!$AD$24:$BA$27,MATCH(N48,【参考】数式用3!$AD$2:$BA$2,0)),"")</f>
        <v/>
      </c>
      <c r="AC48" s="120"/>
      <c r="AD48" s="459" t="str">
        <f t="shared" si="0"/>
        <v/>
      </c>
      <c r="AE48" s="460" t="str">
        <f t="shared" si="4"/>
        <v/>
      </c>
      <c r="AF48" s="460" t="str">
        <f t="shared" si="5"/>
        <v/>
      </c>
      <c r="AG48" s="460" t="str">
        <f t="shared" si="6"/>
        <v/>
      </c>
    </row>
    <row r="49" spans="1:33" ht="24.95" customHeight="1">
      <c r="A49" s="462">
        <v>34</v>
      </c>
      <c r="B49" s="970" t="str">
        <f>IF(基本情報入力シート!C86="","",基本情報入力シート!C86)</f>
        <v/>
      </c>
      <c r="C49" s="971"/>
      <c r="D49" s="971"/>
      <c r="E49" s="971"/>
      <c r="F49" s="971"/>
      <c r="G49" s="971"/>
      <c r="H49" s="971"/>
      <c r="I49" s="972"/>
      <c r="J49" s="463" t="str">
        <f>IF(基本情報入力シート!M86="","",基本情報入力シート!M86)</f>
        <v/>
      </c>
      <c r="K49" s="464" t="str">
        <f>IF(基本情報入力シート!R86="","",基本情報入力シート!R86)</f>
        <v/>
      </c>
      <c r="L49" s="464" t="str">
        <f>IF(基本情報入力シート!W86="","",基本情報入力シート!W86)</f>
        <v/>
      </c>
      <c r="M49" s="465" t="str">
        <f>IF(基本情報入力シート!X86="","",基本情報入力シート!X86)</f>
        <v/>
      </c>
      <c r="N49" s="466" t="str">
        <f>IF(基本情報入力シート!Y86="","",基本情報入力シート!Y86)</f>
        <v/>
      </c>
      <c r="O49" s="113"/>
      <c r="P49" s="114"/>
      <c r="Q49" s="115"/>
      <c r="R49" s="116"/>
      <c r="S49" s="107"/>
      <c r="T49" s="457" t="str">
        <f>IFERROR(S49*VLOOKUP(AE49,【参考】数式用3!$AD$3:$BA$14,MATCH(N49,【参考】数式用3!$AD$2:$BA$2,0)),"")</f>
        <v/>
      </c>
      <c r="U49" s="117"/>
      <c r="V49" s="108"/>
      <c r="W49" s="130"/>
      <c r="X49" s="968" t="str">
        <f>IFERROR(V49*VLOOKUP(AF49,【参考】数式用3!$AD$15:$BA$23,MATCH(N49,【参考】数式用3!$AD$2:$BA$2,0)),"")</f>
        <v/>
      </c>
      <c r="Y49" s="969"/>
      <c r="Z49" s="118"/>
      <c r="AA49" s="109"/>
      <c r="AB49" s="467" t="str">
        <f>IFERROR(AA49*VLOOKUP(AG49,【参考】数式用3!$AD$24:$BA$27,MATCH(N49,【参考】数式用3!$AD$2:$BA$2,0)),"")</f>
        <v/>
      </c>
      <c r="AC49" s="120"/>
      <c r="AD49" s="459" t="str">
        <f t="shared" si="0"/>
        <v/>
      </c>
      <c r="AE49" s="460" t="str">
        <f t="shared" si="4"/>
        <v/>
      </c>
      <c r="AF49" s="460" t="str">
        <f t="shared" si="5"/>
        <v/>
      </c>
      <c r="AG49" s="460" t="str">
        <f t="shared" si="6"/>
        <v/>
      </c>
    </row>
    <row r="50" spans="1:33" ht="24.95" customHeight="1">
      <c r="A50" s="462">
        <v>35</v>
      </c>
      <c r="B50" s="970" t="str">
        <f>IF(基本情報入力シート!C87="","",基本情報入力シート!C87)</f>
        <v/>
      </c>
      <c r="C50" s="971"/>
      <c r="D50" s="971"/>
      <c r="E50" s="971"/>
      <c r="F50" s="971"/>
      <c r="G50" s="971"/>
      <c r="H50" s="971"/>
      <c r="I50" s="972"/>
      <c r="J50" s="463" t="str">
        <f>IF(基本情報入力シート!M87="","",基本情報入力シート!M87)</f>
        <v/>
      </c>
      <c r="K50" s="464" t="str">
        <f>IF(基本情報入力シート!R87="","",基本情報入力シート!R87)</f>
        <v/>
      </c>
      <c r="L50" s="464" t="str">
        <f>IF(基本情報入力シート!W87="","",基本情報入力シート!W87)</f>
        <v/>
      </c>
      <c r="M50" s="465" t="str">
        <f>IF(基本情報入力シート!X87="","",基本情報入力シート!X87)</f>
        <v/>
      </c>
      <c r="N50" s="466" t="str">
        <f>IF(基本情報入力シート!Y87="","",基本情報入力シート!Y87)</f>
        <v/>
      </c>
      <c r="O50" s="113"/>
      <c r="P50" s="114"/>
      <c r="Q50" s="115"/>
      <c r="R50" s="116"/>
      <c r="S50" s="107"/>
      <c r="T50" s="457" t="str">
        <f>IFERROR(S50*VLOOKUP(AE50,【参考】数式用3!$AD$3:$BA$14,MATCH(N50,【参考】数式用3!$AD$2:$BA$2,0)),"")</f>
        <v/>
      </c>
      <c r="U50" s="117"/>
      <c r="V50" s="108"/>
      <c r="W50" s="130"/>
      <c r="X50" s="968" t="str">
        <f>IFERROR(V50*VLOOKUP(AF50,【参考】数式用3!$AD$15:$BA$23,MATCH(N50,【参考】数式用3!$AD$2:$BA$2,0)),"")</f>
        <v/>
      </c>
      <c r="Y50" s="969"/>
      <c r="Z50" s="118"/>
      <c r="AA50" s="109"/>
      <c r="AB50" s="467" t="str">
        <f>IFERROR(AA50*VLOOKUP(AG50,【参考】数式用3!$AD$24:$BA$27,MATCH(N50,【参考】数式用3!$AD$2:$BA$2,0)),"")</f>
        <v/>
      </c>
      <c r="AC50" s="120"/>
      <c r="AD50" s="459" t="str">
        <f t="shared" si="0"/>
        <v/>
      </c>
      <c r="AE50" s="460" t="str">
        <f t="shared" si="4"/>
        <v/>
      </c>
      <c r="AF50" s="460" t="str">
        <f t="shared" si="5"/>
        <v/>
      </c>
      <c r="AG50" s="460" t="str">
        <f t="shared" si="6"/>
        <v/>
      </c>
    </row>
    <row r="51" spans="1:33" ht="24.95" customHeight="1">
      <c r="A51" s="462">
        <v>36</v>
      </c>
      <c r="B51" s="970" t="str">
        <f>IF(基本情報入力シート!C88="","",基本情報入力シート!C88)</f>
        <v/>
      </c>
      <c r="C51" s="971"/>
      <c r="D51" s="971"/>
      <c r="E51" s="971"/>
      <c r="F51" s="971"/>
      <c r="G51" s="971"/>
      <c r="H51" s="971"/>
      <c r="I51" s="972"/>
      <c r="J51" s="463" t="str">
        <f>IF(基本情報入力シート!M88="","",基本情報入力シート!M88)</f>
        <v/>
      </c>
      <c r="K51" s="464" t="str">
        <f>IF(基本情報入力シート!R88="","",基本情報入力シート!R88)</f>
        <v/>
      </c>
      <c r="L51" s="464" t="str">
        <f>IF(基本情報入力シート!W88="","",基本情報入力シート!W88)</f>
        <v/>
      </c>
      <c r="M51" s="465" t="str">
        <f>IF(基本情報入力シート!X88="","",基本情報入力シート!X88)</f>
        <v/>
      </c>
      <c r="N51" s="466" t="str">
        <f>IF(基本情報入力シート!Y88="","",基本情報入力シート!Y88)</f>
        <v/>
      </c>
      <c r="O51" s="113"/>
      <c r="P51" s="114"/>
      <c r="Q51" s="115"/>
      <c r="R51" s="116"/>
      <c r="S51" s="107"/>
      <c r="T51" s="457" t="str">
        <f>IFERROR(S51*VLOOKUP(AE51,【参考】数式用3!$AD$3:$BA$14,MATCH(N51,【参考】数式用3!$AD$2:$BA$2,0)),"")</f>
        <v/>
      </c>
      <c r="U51" s="117"/>
      <c r="V51" s="108"/>
      <c r="W51" s="130"/>
      <c r="X51" s="968" t="str">
        <f>IFERROR(V51*VLOOKUP(AF51,【参考】数式用3!$AD$15:$BA$23,MATCH(N51,【参考】数式用3!$AD$2:$BA$2,0)),"")</f>
        <v/>
      </c>
      <c r="Y51" s="969"/>
      <c r="Z51" s="118"/>
      <c r="AA51" s="109"/>
      <c r="AB51" s="467" t="str">
        <f>IFERROR(AA51*VLOOKUP(AG51,【参考】数式用3!$AD$24:$BA$27,MATCH(N51,【参考】数式用3!$AD$2:$BA$2,0)),"")</f>
        <v/>
      </c>
      <c r="AC51" s="120"/>
      <c r="AD51" s="459" t="str">
        <f t="shared" si="0"/>
        <v/>
      </c>
      <c r="AE51" s="460" t="str">
        <f t="shared" si="4"/>
        <v/>
      </c>
      <c r="AF51" s="460" t="str">
        <f t="shared" si="5"/>
        <v/>
      </c>
      <c r="AG51" s="460" t="str">
        <f t="shared" si="6"/>
        <v/>
      </c>
    </row>
    <row r="52" spans="1:33" ht="24.95" customHeight="1">
      <c r="A52" s="462">
        <v>37</v>
      </c>
      <c r="B52" s="970" t="str">
        <f>IF(基本情報入力シート!C89="","",基本情報入力シート!C89)</f>
        <v/>
      </c>
      <c r="C52" s="971"/>
      <c r="D52" s="971"/>
      <c r="E52" s="971"/>
      <c r="F52" s="971"/>
      <c r="G52" s="971"/>
      <c r="H52" s="971"/>
      <c r="I52" s="972"/>
      <c r="J52" s="463" t="str">
        <f>IF(基本情報入力シート!M89="","",基本情報入力シート!M89)</f>
        <v/>
      </c>
      <c r="K52" s="464" t="str">
        <f>IF(基本情報入力シート!R89="","",基本情報入力シート!R89)</f>
        <v/>
      </c>
      <c r="L52" s="464" t="str">
        <f>IF(基本情報入力シート!W89="","",基本情報入力シート!W89)</f>
        <v/>
      </c>
      <c r="M52" s="465" t="str">
        <f>IF(基本情報入力シート!X89="","",基本情報入力シート!X89)</f>
        <v/>
      </c>
      <c r="N52" s="466" t="str">
        <f>IF(基本情報入力シート!Y89="","",基本情報入力シート!Y89)</f>
        <v/>
      </c>
      <c r="O52" s="113"/>
      <c r="P52" s="114"/>
      <c r="Q52" s="115"/>
      <c r="R52" s="116"/>
      <c r="S52" s="107"/>
      <c r="T52" s="457" t="str">
        <f>IFERROR(S52*VLOOKUP(AE52,【参考】数式用3!$AD$3:$BA$14,MATCH(N52,【参考】数式用3!$AD$2:$BA$2,0)),"")</f>
        <v/>
      </c>
      <c r="U52" s="117"/>
      <c r="V52" s="108"/>
      <c r="W52" s="130"/>
      <c r="X52" s="968" t="str">
        <f>IFERROR(V52*VLOOKUP(AF52,【参考】数式用3!$AD$15:$BA$23,MATCH(N52,【参考】数式用3!$AD$2:$BA$2,0)),"")</f>
        <v/>
      </c>
      <c r="Y52" s="969"/>
      <c r="Z52" s="118"/>
      <c r="AA52" s="109"/>
      <c r="AB52" s="467" t="str">
        <f>IFERROR(AA52*VLOOKUP(AG52,【参考】数式用3!$AD$24:$BA$27,MATCH(N52,【参考】数式用3!$AD$2:$BA$2,0)),"")</f>
        <v/>
      </c>
      <c r="AC52" s="120"/>
      <c r="AD52" s="459" t="str">
        <f t="shared" si="0"/>
        <v/>
      </c>
      <c r="AE52" s="460" t="str">
        <f t="shared" si="4"/>
        <v/>
      </c>
      <c r="AF52" s="460" t="str">
        <f t="shared" si="5"/>
        <v/>
      </c>
      <c r="AG52" s="460" t="str">
        <f t="shared" si="6"/>
        <v/>
      </c>
    </row>
    <row r="53" spans="1:33" ht="24.95" customHeight="1">
      <c r="A53" s="462">
        <v>38</v>
      </c>
      <c r="B53" s="970" t="str">
        <f>IF(基本情報入力シート!C90="","",基本情報入力シート!C90)</f>
        <v/>
      </c>
      <c r="C53" s="971"/>
      <c r="D53" s="971"/>
      <c r="E53" s="971"/>
      <c r="F53" s="971"/>
      <c r="G53" s="971"/>
      <c r="H53" s="971"/>
      <c r="I53" s="972"/>
      <c r="J53" s="463" t="str">
        <f>IF(基本情報入力シート!M90="","",基本情報入力シート!M90)</f>
        <v/>
      </c>
      <c r="K53" s="464" t="str">
        <f>IF(基本情報入力シート!R90="","",基本情報入力シート!R90)</f>
        <v/>
      </c>
      <c r="L53" s="464" t="str">
        <f>IF(基本情報入力シート!W90="","",基本情報入力シート!W90)</f>
        <v/>
      </c>
      <c r="M53" s="465" t="str">
        <f>IF(基本情報入力シート!X90="","",基本情報入力シート!X90)</f>
        <v/>
      </c>
      <c r="N53" s="466" t="str">
        <f>IF(基本情報入力シート!Y90="","",基本情報入力シート!Y90)</f>
        <v/>
      </c>
      <c r="O53" s="113"/>
      <c r="P53" s="114"/>
      <c r="Q53" s="115"/>
      <c r="R53" s="116"/>
      <c r="S53" s="107"/>
      <c r="T53" s="457" t="str">
        <f>IFERROR(S53*VLOOKUP(AE53,【参考】数式用3!$AD$3:$BA$14,MATCH(N53,【参考】数式用3!$AD$2:$BA$2,0)),"")</f>
        <v/>
      </c>
      <c r="U53" s="117"/>
      <c r="V53" s="108"/>
      <c r="W53" s="130"/>
      <c r="X53" s="968" t="str">
        <f>IFERROR(V53*VLOOKUP(AF53,【参考】数式用3!$AD$15:$BA$23,MATCH(N53,【参考】数式用3!$AD$2:$BA$2,0)),"")</f>
        <v/>
      </c>
      <c r="Y53" s="969"/>
      <c r="Z53" s="118"/>
      <c r="AA53" s="109"/>
      <c r="AB53" s="467" t="str">
        <f>IFERROR(AA53*VLOOKUP(AG53,【参考】数式用3!$AD$24:$BA$27,MATCH(N53,【参考】数式用3!$AD$2:$BA$2,0)),"")</f>
        <v/>
      </c>
      <c r="AC53" s="120"/>
      <c r="AD53" s="459" t="str">
        <f t="shared" si="0"/>
        <v/>
      </c>
      <c r="AE53" s="460" t="str">
        <f t="shared" si="4"/>
        <v/>
      </c>
      <c r="AF53" s="460" t="str">
        <f t="shared" si="5"/>
        <v/>
      </c>
      <c r="AG53" s="460" t="str">
        <f t="shared" si="6"/>
        <v/>
      </c>
    </row>
    <row r="54" spans="1:33" ht="24.95" customHeight="1">
      <c r="A54" s="462">
        <v>39</v>
      </c>
      <c r="B54" s="970" t="str">
        <f>IF(基本情報入力シート!C91="","",基本情報入力シート!C91)</f>
        <v/>
      </c>
      <c r="C54" s="971"/>
      <c r="D54" s="971"/>
      <c r="E54" s="971"/>
      <c r="F54" s="971"/>
      <c r="G54" s="971"/>
      <c r="H54" s="971"/>
      <c r="I54" s="972"/>
      <c r="J54" s="463" t="str">
        <f>IF(基本情報入力シート!M91="","",基本情報入力シート!M91)</f>
        <v/>
      </c>
      <c r="K54" s="464" t="str">
        <f>IF(基本情報入力シート!R91="","",基本情報入力シート!R91)</f>
        <v/>
      </c>
      <c r="L54" s="464" t="str">
        <f>IF(基本情報入力シート!W91="","",基本情報入力シート!W91)</f>
        <v/>
      </c>
      <c r="M54" s="465" t="str">
        <f>IF(基本情報入力シート!X91="","",基本情報入力シート!X91)</f>
        <v/>
      </c>
      <c r="N54" s="466" t="str">
        <f>IF(基本情報入力シート!Y91="","",基本情報入力シート!Y91)</f>
        <v/>
      </c>
      <c r="O54" s="113"/>
      <c r="P54" s="114"/>
      <c r="Q54" s="115"/>
      <c r="R54" s="116"/>
      <c r="S54" s="107"/>
      <c r="T54" s="457" t="str">
        <f>IFERROR(S54*VLOOKUP(AE54,【参考】数式用3!$AD$3:$BA$14,MATCH(N54,【参考】数式用3!$AD$2:$BA$2,0)),"")</f>
        <v/>
      </c>
      <c r="U54" s="117"/>
      <c r="V54" s="108"/>
      <c r="W54" s="130"/>
      <c r="X54" s="968" t="str">
        <f>IFERROR(V54*VLOOKUP(AF54,【参考】数式用3!$AD$15:$BA$23,MATCH(N54,【参考】数式用3!$AD$2:$BA$2,0)),"")</f>
        <v/>
      </c>
      <c r="Y54" s="969"/>
      <c r="Z54" s="118"/>
      <c r="AA54" s="109"/>
      <c r="AB54" s="467" t="str">
        <f>IFERROR(AA54*VLOOKUP(AG54,【参考】数式用3!$AD$24:$BA$27,MATCH(N54,【参考】数式用3!$AD$2:$BA$2,0)),"")</f>
        <v/>
      </c>
      <c r="AC54" s="120"/>
      <c r="AD54" s="459" t="str">
        <f t="shared" si="0"/>
        <v/>
      </c>
      <c r="AE54" s="460" t="str">
        <f t="shared" si="4"/>
        <v/>
      </c>
      <c r="AF54" s="460" t="str">
        <f t="shared" si="5"/>
        <v/>
      </c>
      <c r="AG54" s="460" t="str">
        <f t="shared" si="6"/>
        <v/>
      </c>
    </row>
    <row r="55" spans="1:33" ht="24.95" customHeight="1">
      <c r="A55" s="462">
        <v>40</v>
      </c>
      <c r="B55" s="970" t="str">
        <f>IF(基本情報入力シート!C92="","",基本情報入力シート!C92)</f>
        <v/>
      </c>
      <c r="C55" s="971"/>
      <c r="D55" s="971"/>
      <c r="E55" s="971"/>
      <c r="F55" s="971"/>
      <c r="G55" s="971"/>
      <c r="H55" s="971"/>
      <c r="I55" s="972"/>
      <c r="J55" s="463" t="str">
        <f>IF(基本情報入力シート!M92="","",基本情報入力シート!M92)</f>
        <v/>
      </c>
      <c r="K55" s="464" t="str">
        <f>IF(基本情報入力シート!R92="","",基本情報入力シート!R92)</f>
        <v/>
      </c>
      <c r="L55" s="464" t="str">
        <f>IF(基本情報入力シート!W92="","",基本情報入力シート!W92)</f>
        <v/>
      </c>
      <c r="M55" s="465" t="str">
        <f>IF(基本情報入力シート!X92="","",基本情報入力シート!X92)</f>
        <v/>
      </c>
      <c r="N55" s="466" t="str">
        <f>IF(基本情報入力シート!Y92="","",基本情報入力シート!Y92)</f>
        <v/>
      </c>
      <c r="O55" s="113"/>
      <c r="P55" s="114"/>
      <c r="Q55" s="115"/>
      <c r="R55" s="116"/>
      <c r="S55" s="107"/>
      <c r="T55" s="457" t="str">
        <f>IFERROR(S55*VLOOKUP(AE55,【参考】数式用3!$AD$3:$BA$14,MATCH(N55,【参考】数式用3!$AD$2:$BA$2,0)),"")</f>
        <v/>
      </c>
      <c r="U55" s="117"/>
      <c r="V55" s="108"/>
      <c r="W55" s="130"/>
      <c r="X55" s="968" t="str">
        <f>IFERROR(V55*VLOOKUP(AF55,【参考】数式用3!$AD$15:$BA$23,MATCH(N55,【参考】数式用3!$AD$2:$BA$2,0)),"")</f>
        <v/>
      </c>
      <c r="Y55" s="969"/>
      <c r="Z55" s="118"/>
      <c r="AA55" s="109"/>
      <c r="AB55" s="467" t="str">
        <f>IFERROR(AA55*VLOOKUP(AG55,【参考】数式用3!$AD$24:$BA$27,MATCH(N55,【参考】数式用3!$AD$2:$BA$2,0)),"")</f>
        <v/>
      </c>
      <c r="AC55" s="120"/>
      <c r="AD55" s="459" t="str">
        <f t="shared" si="0"/>
        <v/>
      </c>
      <c r="AE55" s="460" t="str">
        <f t="shared" si="4"/>
        <v/>
      </c>
      <c r="AF55" s="460" t="str">
        <f t="shared" si="5"/>
        <v/>
      </c>
      <c r="AG55" s="460" t="str">
        <f t="shared" si="6"/>
        <v/>
      </c>
    </row>
    <row r="56" spans="1:33" ht="24.95" customHeight="1">
      <c r="A56" s="462">
        <v>41</v>
      </c>
      <c r="B56" s="970" t="str">
        <f>IF(基本情報入力シート!C93="","",基本情報入力シート!C93)</f>
        <v/>
      </c>
      <c r="C56" s="971"/>
      <c r="D56" s="971"/>
      <c r="E56" s="971"/>
      <c r="F56" s="971"/>
      <c r="G56" s="971"/>
      <c r="H56" s="971"/>
      <c r="I56" s="972"/>
      <c r="J56" s="463" t="str">
        <f>IF(基本情報入力シート!M93="","",基本情報入力シート!M93)</f>
        <v/>
      </c>
      <c r="K56" s="464" t="str">
        <f>IF(基本情報入力シート!R93="","",基本情報入力シート!R93)</f>
        <v/>
      </c>
      <c r="L56" s="464" t="str">
        <f>IF(基本情報入力シート!W93="","",基本情報入力シート!W93)</f>
        <v/>
      </c>
      <c r="M56" s="465" t="str">
        <f>IF(基本情報入力シート!X93="","",基本情報入力シート!X93)</f>
        <v/>
      </c>
      <c r="N56" s="466" t="str">
        <f>IF(基本情報入力シート!Y93="","",基本情報入力シート!Y93)</f>
        <v/>
      </c>
      <c r="O56" s="113"/>
      <c r="P56" s="114"/>
      <c r="Q56" s="115"/>
      <c r="R56" s="116"/>
      <c r="S56" s="107"/>
      <c r="T56" s="457" t="str">
        <f>IFERROR(S56*VLOOKUP(AE56,【参考】数式用3!$AD$3:$BA$14,MATCH(N56,【参考】数式用3!$AD$2:$BA$2,0)),"")</f>
        <v/>
      </c>
      <c r="U56" s="117"/>
      <c r="V56" s="108"/>
      <c r="W56" s="130"/>
      <c r="X56" s="968" t="str">
        <f>IFERROR(V56*VLOOKUP(AF56,【参考】数式用3!$AD$15:$BA$23,MATCH(N56,【参考】数式用3!$AD$2:$BA$2,0)),"")</f>
        <v/>
      </c>
      <c r="Y56" s="969"/>
      <c r="Z56" s="118"/>
      <c r="AA56" s="109"/>
      <c r="AB56" s="467" t="str">
        <f>IFERROR(AA56*VLOOKUP(AG56,【参考】数式用3!$AD$24:$BA$27,MATCH(N56,【参考】数式用3!$AD$2:$BA$2,0)),"")</f>
        <v/>
      </c>
      <c r="AC56" s="120"/>
      <c r="AD56" s="459" t="str">
        <f t="shared" si="0"/>
        <v/>
      </c>
      <c r="AE56" s="460" t="str">
        <f t="shared" si="4"/>
        <v/>
      </c>
      <c r="AF56" s="460" t="str">
        <f t="shared" si="5"/>
        <v/>
      </c>
      <c r="AG56" s="460" t="str">
        <f t="shared" si="6"/>
        <v/>
      </c>
    </row>
    <row r="57" spans="1:33" ht="24.95" customHeight="1">
      <c r="A57" s="462">
        <v>42</v>
      </c>
      <c r="B57" s="970" t="str">
        <f>IF(基本情報入力シート!C94="","",基本情報入力シート!C94)</f>
        <v/>
      </c>
      <c r="C57" s="971"/>
      <c r="D57" s="971"/>
      <c r="E57" s="971"/>
      <c r="F57" s="971"/>
      <c r="G57" s="971"/>
      <c r="H57" s="971"/>
      <c r="I57" s="972"/>
      <c r="J57" s="463" t="str">
        <f>IF(基本情報入力シート!M94="","",基本情報入力シート!M94)</f>
        <v/>
      </c>
      <c r="K57" s="464" t="str">
        <f>IF(基本情報入力シート!R94="","",基本情報入力シート!R94)</f>
        <v/>
      </c>
      <c r="L57" s="464" t="str">
        <f>IF(基本情報入力シート!W94="","",基本情報入力シート!W94)</f>
        <v/>
      </c>
      <c r="M57" s="465" t="str">
        <f>IF(基本情報入力シート!X94="","",基本情報入力シート!X94)</f>
        <v/>
      </c>
      <c r="N57" s="466" t="str">
        <f>IF(基本情報入力シート!Y94="","",基本情報入力シート!Y94)</f>
        <v/>
      </c>
      <c r="O57" s="113"/>
      <c r="P57" s="114"/>
      <c r="Q57" s="115"/>
      <c r="R57" s="116"/>
      <c r="S57" s="107"/>
      <c r="T57" s="457" t="str">
        <f>IFERROR(S57*VLOOKUP(AE57,【参考】数式用3!$AD$3:$BA$14,MATCH(N57,【参考】数式用3!$AD$2:$BA$2,0)),"")</f>
        <v/>
      </c>
      <c r="U57" s="117"/>
      <c r="V57" s="108"/>
      <c r="W57" s="130"/>
      <c r="X57" s="968" t="str">
        <f>IFERROR(V57*VLOOKUP(AF57,【参考】数式用3!$AD$15:$BA$23,MATCH(N57,【参考】数式用3!$AD$2:$BA$2,0)),"")</f>
        <v/>
      </c>
      <c r="Y57" s="969"/>
      <c r="Z57" s="118"/>
      <c r="AA57" s="109"/>
      <c r="AB57" s="467" t="str">
        <f>IFERROR(AA57*VLOOKUP(AG57,【参考】数式用3!$AD$24:$BA$27,MATCH(N57,【参考】数式用3!$AD$2:$BA$2,0)),"")</f>
        <v/>
      </c>
      <c r="AC57" s="120"/>
      <c r="AD57" s="459" t="str">
        <f t="shared" si="0"/>
        <v/>
      </c>
      <c r="AE57" s="460" t="str">
        <f t="shared" si="4"/>
        <v/>
      </c>
      <c r="AF57" s="460" t="str">
        <f t="shared" si="5"/>
        <v/>
      </c>
      <c r="AG57" s="460" t="str">
        <f t="shared" si="6"/>
        <v/>
      </c>
    </row>
    <row r="58" spans="1:33" ht="24.95" customHeight="1">
      <c r="A58" s="462">
        <v>43</v>
      </c>
      <c r="B58" s="970" t="str">
        <f>IF(基本情報入力シート!C95="","",基本情報入力シート!C95)</f>
        <v/>
      </c>
      <c r="C58" s="971"/>
      <c r="D58" s="971"/>
      <c r="E58" s="971"/>
      <c r="F58" s="971"/>
      <c r="G58" s="971"/>
      <c r="H58" s="971"/>
      <c r="I58" s="972"/>
      <c r="J58" s="463" t="str">
        <f>IF(基本情報入力シート!M95="","",基本情報入力シート!M95)</f>
        <v/>
      </c>
      <c r="K58" s="464" t="str">
        <f>IF(基本情報入力シート!R95="","",基本情報入力シート!R95)</f>
        <v/>
      </c>
      <c r="L58" s="464" t="str">
        <f>IF(基本情報入力シート!W95="","",基本情報入力シート!W95)</f>
        <v/>
      </c>
      <c r="M58" s="465" t="str">
        <f>IF(基本情報入力シート!X95="","",基本情報入力シート!X95)</f>
        <v/>
      </c>
      <c r="N58" s="466" t="str">
        <f>IF(基本情報入力シート!Y95="","",基本情報入力シート!Y95)</f>
        <v/>
      </c>
      <c r="O58" s="113"/>
      <c r="P58" s="114"/>
      <c r="Q58" s="115"/>
      <c r="R58" s="116"/>
      <c r="S58" s="107"/>
      <c r="T58" s="457" t="str">
        <f>IFERROR(S58*VLOOKUP(AE58,【参考】数式用3!$AD$3:$BA$14,MATCH(N58,【参考】数式用3!$AD$2:$BA$2,0)),"")</f>
        <v/>
      </c>
      <c r="U58" s="117"/>
      <c r="V58" s="108"/>
      <c r="W58" s="130"/>
      <c r="X58" s="968" t="str">
        <f>IFERROR(V58*VLOOKUP(AF58,【参考】数式用3!$AD$15:$BA$23,MATCH(N58,【参考】数式用3!$AD$2:$BA$2,0)),"")</f>
        <v/>
      </c>
      <c r="Y58" s="969"/>
      <c r="Z58" s="118"/>
      <c r="AA58" s="109"/>
      <c r="AB58" s="467" t="str">
        <f>IFERROR(AA58*VLOOKUP(AG58,【参考】数式用3!$AD$24:$BA$27,MATCH(N58,【参考】数式用3!$AD$2:$BA$2,0)),"")</f>
        <v/>
      </c>
      <c r="AC58" s="120"/>
      <c r="AD58" s="459" t="str">
        <f t="shared" si="0"/>
        <v/>
      </c>
      <c r="AE58" s="460" t="str">
        <f t="shared" si="4"/>
        <v/>
      </c>
      <c r="AF58" s="460" t="str">
        <f t="shared" si="5"/>
        <v/>
      </c>
      <c r="AG58" s="460" t="str">
        <f t="shared" si="6"/>
        <v/>
      </c>
    </row>
    <row r="59" spans="1:33" ht="24.95" customHeight="1">
      <c r="A59" s="462">
        <v>44</v>
      </c>
      <c r="B59" s="970" t="str">
        <f>IF(基本情報入力シート!C96="","",基本情報入力シート!C96)</f>
        <v/>
      </c>
      <c r="C59" s="971"/>
      <c r="D59" s="971"/>
      <c r="E59" s="971"/>
      <c r="F59" s="971"/>
      <c r="G59" s="971"/>
      <c r="H59" s="971"/>
      <c r="I59" s="972"/>
      <c r="J59" s="463" t="str">
        <f>IF(基本情報入力シート!M96="","",基本情報入力シート!M96)</f>
        <v/>
      </c>
      <c r="K59" s="464" t="str">
        <f>IF(基本情報入力シート!R96="","",基本情報入力シート!R96)</f>
        <v/>
      </c>
      <c r="L59" s="464" t="str">
        <f>IF(基本情報入力シート!W96="","",基本情報入力シート!W96)</f>
        <v/>
      </c>
      <c r="M59" s="465" t="str">
        <f>IF(基本情報入力シート!X96="","",基本情報入力シート!X96)</f>
        <v/>
      </c>
      <c r="N59" s="466" t="str">
        <f>IF(基本情報入力シート!Y96="","",基本情報入力シート!Y96)</f>
        <v/>
      </c>
      <c r="O59" s="113"/>
      <c r="P59" s="114"/>
      <c r="Q59" s="115"/>
      <c r="R59" s="116"/>
      <c r="S59" s="107"/>
      <c r="T59" s="457" t="str">
        <f>IFERROR(S59*VLOOKUP(AE59,【参考】数式用3!$AD$3:$BA$14,MATCH(N59,【参考】数式用3!$AD$2:$BA$2,0)),"")</f>
        <v/>
      </c>
      <c r="U59" s="117"/>
      <c r="V59" s="108"/>
      <c r="W59" s="130"/>
      <c r="X59" s="968" t="str">
        <f>IFERROR(V59*VLOOKUP(AF59,【参考】数式用3!$AD$15:$BA$23,MATCH(N59,【参考】数式用3!$AD$2:$BA$2,0)),"")</f>
        <v/>
      </c>
      <c r="Y59" s="969"/>
      <c r="Z59" s="118"/>
      <c r="AA59" s="109"/>
      <c r="AB59" s="467" t="str">
        <f>IFERROR(AA59*VLOOKUP(AG59,【参考】数式用3!$AD$24:$BA$27,MATCH(N59,【参考】数式用3!$AD$2:$BA$2,0)),"")</f>
        <v/>
      </c>
      <c r="AC59" s="120"/>
      <c r="AD59" s="459" t="str">
        <f t="shared" si="0"/>
        <v/>
      </c>
      <c r="AE59" s="460" t="str">
        <f t="shared" si="4"/>
        <v/>
      </c>
      <c r="AF59" s="460" t="str">
        <f t="shared" si="5"/>
        <v/>
      </c>
      <c r="AG59" s="460" t="str">
        <f t="shared" si="6"/>
        <v/>
      </c>
    </row>
    <row r="60" spans="1:33" ht="24.95" customHeight="1">
      <c r="A60" s="462">
        <v>45</v>
      </c>
      <c r="B60" s="970" t="str">
        <f>IF(基本情報入力シート!C97="","",基本情報入力シート!C97)</f>
        <v/>
      </c>
      <c r="C60" s="971"/>
      <c r="D60" s="971"/>
      <c r="E60" s="971"/>
      <c r="F60" s="971"/>
      <c r="G60" s="971"/>
      <c r="H60" s="971"/>
      <c r="I60" s="972"/>
      <c r="J60" s="463" t="str">
        <f>IF(基本情報入力シート!M97="","",基本情報入力シート!M97)</f>
        <v/>
      </c>
      <c r="K60" s="464" t="str">
        <f>IF(基本情報入力シート!R97="","",基本情報入力シート!R97)</f>
        <v/>
      </c>
      <c r="L60" s="464" t="str">
        <f>IF(基本情報入力シート!W97="","",基本情報入力シート!W97)</f>
        <v/>
      </c>
      <c r="M60" s="465" t="str">
        <f>IF(基本情報入力シート!X97="","",基本情報入力シート!X97)</f>
        <v/>
      </c>
      <c r="N60" s="466" t="str">
        <f>IF(基本情報入力シート!Y97="","",基本情報入力シート!Y97)</f>
        <v/>
      </c>
      <c r="O60" s="113"/>
      <c r="P60" s="114"/>
      <c r="Q60" s="115"/>
      <c r="R60" s="116"/>
      <c r="S60" s="107"/>
      <c r="T60" s="457" t="str">
        <f>IFERROR(S60*VLOOKUP(AE60,【参考】数式用3!$AD$3:$BA$14,MATCH(N60,【参考】数式用3!$AD$2:$BA$2,0)),"")</f>
        <v/>
      </c>
      <c r="U60" s="117"/>
      <c r="V60" s="108"/>
      <c r="W60" s="130"/>
      <c r="X60" s="968" t="str">
        <f>IFERROR(V60*VLOOKUP(AF60,【参考】数式用3!$AD$15:$BA$23,MATCH(N60,【参考】数式用3!$AD$2:$BA$2,0)),"")</f>
        <v/>
      </c>
      <c r="Y60" s="969"/>
      <c r="Z60" s="118"/>
      <c r="AA60" s="109"/>
      <c r="AB60" s="467" t="str">
        <f>IFERROR(AA60*VLOOKUP(AG60,【参考】数式用3!$AD$24:$BA$27,MATCH(N60,【参考】数式用3!$AD$2:$BA$2,0)),"")</f>
        <v/>
      </c>
      <c r="AC60" s="120"/>
      <c r="AD60" s="459" t="str">
        <f t="shared" si="0"/>
        <v/>
      </c>
      <c r="AE60" s="460" t="str">
        <f t="shared" si="4"/>
        <v/>
      </c>
      <c r="AF60" s="460" t="str">
        <f t="shared" si="5"/>
        <v/>
      </c>
      <c r="AG60" s="460" t="str">
        <f t="shared" si="6"/>
        <v/>
      </c>
    </row>
    <row r="61" spans="1:33" ht="24.95" customHeight="1">
      <c r="A61" s="462">
        <v>46</v>
      </c>
      <c r="B61" s="970" t="str">
        <f>IF(基本情報入力シート!C98="","",基本情報入力シート!C98)</f>
        <v/>
      </c>
      <c r="C61" s="971"/>
      <c r="D61" s="971"/>
      <c r="E61" s="971"/>
      <c r="F61" s="971"/>
      <c r="G61" s="971"/>
      <c r="H61" s="971"/>
      <c r="I61" s="972"/>
      <c r="J61" s="463" t="str">
        <f>IF(基本情報入力シート!M98="","",基本情報入力シート!M98)</f>
        <v/>
      </c>
      <c r="K61" s="464" t="str">
        <f>IF(基本情報入力シート!R98="","",基本情報入力シート!R98)</f>
        <v/>
      </c>
      <c r="L61" s="464" t="str">
        <f>IF(基本情報入力シート!W98="","",基本情報入力シート!W98)</f>
        <v/>
      </c>
      <c r="M61" s="465" t="str">
        <f>IF(基本情報入力シート!X98="","",基本情報入力シート!X98)</f>
        <v/>
      </c>
      <c r="N61" s="466" t="str">
        <f>IF(基本情報入力シート!Y98="","",基本情報入力シート!Y98)</f>
        <v/>
      </c>
      <c r="O61" s="113"/>
      <c r="P61" s="114"/>
      <c r="Q61" s="115"/>
      <c r="R61" s="116"/>
      <c r="S61" s="107"/>
      <c r="T61" s="457" t="str">
        <f>IFERROR(S61*VLOOKUP(AE61,【参考】数式用3!$AD$3:$BA$14,MATCH(N61,【参考】数式用3!$AD$2:$BA$2,0)),"")</f>
        <v/>
      </c>
      <c r="U61" s="117"/>
      <c r="V61" s="108"/>
      <c r="W61" s="130"/>
      <c r="X61" s="968" t="str">
        <f>IFERROR(V61*VLOOKUP(AF61,【参考】数式用3!$AD$15:$BA$23,MATCH(N61,【参考】数式用3!$AD$2:$BA$2,0)),"")</f>
        <v/>
      </c>
      <c r="Y61" s="969"/>
      <c r="Z61" s="118"/>
      <c r="AA61" s="109"/>
      <c r="AB61" s="467" t="str">
        <f>IFERROR(AA61*VLOOKUP(AG61,【参考】数式用3!$AD$24:$BA$27,MATCH(N61,【参考】数式用3!$AD$2:$BA$2,0)),"")</f>
        <v/>
      </c>
      <c r="AC61" s="120"/>
      <c r="AD61" s="459" t="str">
        <f t="shared" si="0"/>
        <v/>
      </c>
      <c r="AE61" s="460" t="str">
        <f t="shared" si="4"/>
        <v/>
      </c>
      <c r="AF61" s="460" t="str">
        <f t="shared" si="5"/>
        <v/>
      </c>
      <c r="AG61" s="460" t="str">
        <f t="shared" si="6"/>
        <v/>
      </c>
    </row>
    <row r="62" spans="1:33" ht="24.95" customHeight="1">
      <c r="A62" s="462">
        <v>47</v>
      </c>
      <c r="B62" s="970" t="str">
        <f>IF(基本情報入力シート!C99="","",基本情報入力シート!C99)</f>
        <v/>
      </c>
      <c r="C62" s="971"/>
      <c r="D62" s="971"/>
      <c r="E62" s="971"/>
      <c r="F62" s="971"/>
      <c r="G62" s="971"/>
      <c r="H62" s="971"/>
      <c r="I62" s="972"/>
      <c r="J62" s="463" t="str">
        <f>IF(基本情報入力シート!M99="","",基本情報入力シート!M99)</f>
        <v/>
      </c>
      <c r="K62" s="464" t="str">
        <f>IF(基本情報入力シート!R99="","",基本情報入力シート!R99)</f>
        <v/>
      </c>
      <c r="L62" s="464" t="str">
        <f>IF(基本情報入力シート!W99="","",基本情報入力シート!W99)</f>
        <v/>
      </c>
      <c r="M62" s="465" t="str">
        <f>IF(基本情報入力シート!X99="","",基本情報入力シート!X99)</f>
        <v/>
      </c>
      <c r="N62" s="466" t="str">
        <f>IF(基本情報入力シート!Y99="","",基本情報入力シート!Y99)</f>
        <v/>
      </c>
      <c r="O62" s="113"/>
      <c r="P62" s="114"/>
      <c r="Q62" s="115"/>
      <c r="R62" s="116"/>
      <c r="S62" s="107"/>
      <c r="T62" s="457" t="str">
        <f>IFERROR(S62*VLOOKUP(AE62,【参考】数式用3!$AD$3:$BA$14,MATCH(N62,【参考】数式用3!$AD$2:$BA$2,0)),"")</f>
        <v/>
      </c>
      <c r="U62" s="117"/>
      <c r="V62" s="108"/>
      <c r="W62" s="130"/>
      <c r="X62" s="968" t="str">
        <f>IFERROR(V62*VLOOKUP(AF62,【参考】数式用3!$AD$15:$BA$23,MATCH(N62,【参考】数式用3!$AD$2:$BA$2,0)),"")</f>
        <v/>
      </c>
      <c r="Y62" s="969"/>
      <c r="Z62" s="118"/>
      <c r="AA62" s="109"/>
      <c r="AB62" s="467" t="str">
        <f>IFERROR(AA62*VLOOKUP(AG62,【参考】数式用3!$AD$24:$BA$27,MATCH(N62,【参考】数式用3!$AD$2:$BA$2,0)),"")</f>
        <v/>
      </c>
      <c r="AC62" s="120"/>
      <c r="AD62" s="459" t="str">
        <f t="shared" si="0"/>
        <v/>
      </c>
      <c r="AE62" s="460" t="str">
        <f t="shared" si="4"/>
        <v/>
      </c>
      <c r="AF62" s="460" t="str">
        <f t="shared" si="5"/>
        <v/>
      </c>
      <c r="AG62" s="460" t="str">
        <f t="shared" si="6"/>
        <v/>
      </c>
    </row>
    <row r="63" spans="1:33" ht="24.95" customHeight="1">
      <c r="A63" s="462">
        <v>48</v>
      </c>
      <c r="B63" s="970" t="str">
        <f>IF(基本情報入力シート!C100="","",基本情報入力シート!C100)</f>
        <v/>
      </c>
      <c r="C63" s="971"/>
      <c r="D63" s="971"/>
      <c r="E63" s="971"/>
      <c r="F63" s="971"/>
      <c r="G63" s="971"/>
      <c r="H63" s="971"/>
      <c r="I63" s="972"/>
      <c r="J63" s="463" t="str">
        <f>IF(基本情報入力シート!M100="","",基本情報入力シート!M100)</f>
        <v/>
      </c>
      <c r="K63" s="464" t="str">
        <f>IF(基本情報入力シート!R100="","",基本情報入力シート!R100)</f>
        <v/>
      </c>
      <c r="L63" s="464" t="str">
        <f>IF(基本情報入力シート!W100="","",基本情報入力シート!W100)</f>
        <v/>
      </c>
      <c r="M63" s="465" t="str">
        <f>IF(基本情報入力シート!X100="","",基本情報入力シート!X100)</f>
        <v/>
      </c>
      <c r="N63" s="466"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68" t="str">
        <f>IFERROR(V63*VLOOKUP(AF63,【参考】数式用3!$AD$15:$BA$23,MATCH(N63,【参考】数式用3!$AD$2:$BA$2,0)),"")</f>
        <v/>
      </c>
      <c r="Y63" s="969"/>
      <c r="Z63" s="118"/>
      <c r="AA63" s="109"/>
      <c r="AB63" s="467" t="str">
        <f>IFERROR(AA63*VLOOKUP(AG63,【参考】数式用3!$AD$24:$BA$27,MATCH(N63,【参考】数式用3!$AD$2:$BA$2,0)),"")</f>
        <v/>
      </c>
      <c r="AC63" s="120"/>
      <c r="AD63" s="459" t="str">
        <f t="shared" si="0"/>
        <v/>
      </c>
      <c r="AE63" s="460" t="str">
        <f t="shared" si="4"/>
        <v/>
      </c>
      <c r="AF63" s="460" t="str">
        <f t="shared" si="5"/>
        <v/>
      </c>
      <c r="AG63" s="460" t="str">
        <f t="shared" si="6"/>
        <v/>
      </c>
    </row>
    <row r="64" spans="1:33" ht="24.95" customHeight="1">
      <c r="A64" s="462">
        <v>49</v>
      </c>
      <c r="B64" s="970" t="str">
        <f>IF(基本情報入力シート!C101="","",基本情報入力シート!C101)</f>
        <v/>
      </c>
      <c r="C64" s="971"/>
      <c r="D64" s="971"/>
      <c r="E64" s="971"/>
      <c r="F64" s="971"/>
      <c r="G64" s="971"/>
      <c r="H64" s="971"/>
      <c r="I64" s="972"/>
      <c r="J64" s="463" t="str">
        <f>IF(基本情報入力シート!M101="","",基本情報入力シート!M101)</f>
        <v/>
      </c>
      <c r="K64" s="464" t="str">
        <f>IF(基本情報入力シート!R101="","",基本情報入力シート!R101)</f>
        <v/>
      </c>
      <c r="L64" s="464" t="str">
        <f>IF(基本情報入力シート!W101="","",基本情報入力シート!W101)</f>
        <v/>
      </c>
      <c r="M64" s="465" t="str">
        <f>IF(基本情報入力シート!X101="","",基本情報入力シート!X101)</f>
        <v/>
      </c>
      <c r="N64" s="466"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68" t="str">
        <f>IFERROR(V64*VLOOKUP(AF64,【参考】数式用3!$AD$15:$BA$23,MATCH(N64,【参考】数式用3!$AD$2:$BA$2,0)),"")</f>
        <v/>
      </c>
      <c r="Y64" s="969"/>
      <c r="Z64" s="118"/>
      <c r="AA64" s="109"/>
      <c r="AB64" s="467" t="str">
        <f>IFERROR(AA64*VLOOKUP(AG64,【参考】数式用3!$AD$24:$BA$27,MATCH(N64,【参考】数式用3!$AD$2:$BA$2,0)),"")</f>
        <v/>
      </c>
      <c r="AC64" s="120"/>
      <c r="AD64" s="459" t="str">
        <f t="shared" si="0"/>
        <v/>
      </c>
      <c r="AE64" s="460" t="str">
        <f t="shared" si="4"/>
        <v/>
      </c>
      <c r="AF64" s="460" t="str">
        <f t="shared" si="5"/>
        <v/>
      </c>
      <c r="AG64" s="460" t="str">
        <f t="shared" si="6"/>
        <v/>
      </c>
    </row>
    <row r="65" spans="1:33" ht="24.95" customHeight="1">
      <c r="A65" s="462">
        <v>50</v>
      </c>
      <c r="B65" s="970" t="str">
        <f>IF(基本情報入力シート!C102="","",基本情報入力シート!C102)</f>
        <v/>
      </c>
      <c r="C65" s="971"/>
      <c r="D65" s="971"/>
      <c r="E65" s="971"/>
      <c r="F65" s="971"/>
      <c r="G65" s="971"/>
      <c r="H65" s="971"/>
      <c r="I65" s="972"/>
      <c r="J65" s="463" t="str">
        <f>IF(基本情報入力シート!M102="","",基本情報入力シート!M102)</f>
        <v/>
      </c>
      <c r="K65" s="464" t="str">
        <f>IF(基本情報入力シート!R102="","",基本情報入力シート!R102)</f>
        <v/>
      </c>
      <c r="L65" s="464" t="str">
        <f>IF(基本情報入力シート!W102="","",基本情報入力シート!W102)</f>
        <v/>
      </c>
      <c r="M65" s="465" t="str">
        <f>IF(基本情報入力シート!X102="","",基本情報入力シート!X102)</f>
        <v/>
      </c>
      <c r="N65" s="466"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68" t="str">
        <f>IFERROR(V65*VLOOKUP(AF65,【参考】数式用3!$AD$15:$BA$23,MATCH(N65,【参考】数式用3!$AD$2:$BA$2,0)),"")</f>
        <v/>
      </c>
      <c r="Y65" s="969"/>
      <c r="Z65" s="118"/>
      <c r="AA65" s="109"/>
      <c r="AB65" s="467" t="str">
        <f>IFERROR(AA65*VLOOKUP(AG65,【参考】数式用3!$AD$24:$BA$27,MATCH(N65,【参考】数式用3!$AD$2:$BA$2,0)),"")</f>
        <v/>
      </c>
      <c r="AC65" s="120"/>
      <c r="AD65" s="459" t="str">
        <f t="shared" si="0"/>
        <v/>
      </c>
      <c r="AE65" s="460" t="str">
        <f t="shared" si="4"/>
        <v/>
      </c>
      <c r="AF65" s="460" t="str">
        <f t="shared" si="5"/>
        <v/>
      </c>
      <c r="AG65" s="460" t="str">
        <f t="shared" si="6"/>
        <v/>
      </c>
    </row>
    <row r="66" spans="1:33" ht="24.95" customHeight="1">
      <c r="A66" s="462">
        <v>51</v>
      </c>
      <c r="B66" s="970" t="str">
        <f>IF(基本情報入力シート!C103="","",基本情報入力シート!C103)</f>
        <v/>
      </c>
      <c r="C66" s="971"/>
      <c r="D66" s="971"/>
      <c r="E66" s="971"/>
      <c r="F66" s="971"/>
      <c r="G66" s="971"/>
      <c r="H66" s="971"/>
      <c r="I66" s="972"/>
      <c r="J66" s="463" t="str">
        <f>IF(基本情報入力シート!M103="","",基本情報入力シート!M103)</f>
        <v/>
      </c>
      <c r="K66" s="464" t="str">
        <f>IF(基本情報入力シート!R103="","",基本情報入力シート!R103)</f>
        <v/>
      </c>
      <c r="L66" s="464" t="str">
        <f>IF(基本情報入力シート!W103="","",基本情報入力シート!W103)</f>
        <v/>
      </c>
      <c r="M66" s="465" t="str">
        <f>IF(基本情報入力シート!X103="","",基本情報入力シート!X103)</f>
        <v/>
      </c>
      <c r="N66" s="466"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68" t="str">
        <f>IFERROR(V66*VLOOKUP(AF66,【参考】数式用3!$AD$15:$BA$23,MATCH(N66,【参考】数式用3!$AD$2:$BA$2,0)),"")</f>
        <v/>
      </c>
      <c r="Y66" s="969"/>
      <c r="Z66" s="118"/>
      <c r="AA66" s="109"/>
      <c r="AB66" s="467" t="str">
        <f>IFERROR(AA66*VLOOKUP(AG66,【参考】数式用3!$AD$24:$BA$27,MATCH(N66,【参考】数式用3!$AD$2:$BA$2,0)),"")</f>
        <v/>
      </c>
      <c r="AC66" s="120"/>
      <c r="AD66" s="459" t="str">
        <f t="shared" si="0"/>
        <v/>
      </c>
      <c r="AE66" s="460" t="str">
        <f t="shared" si="4"/>
        <v/>
      </c>
      <c r="AF66" s="460" t="str">
        <f t="shared" si="5"/>
        <v/>
      </c>
      <c r="AG66" s="460" t="str">
        <f t="shared" si="6"/>
        <v/>
      </c>
    </row>
    <row r="67" spans="1:33" ht="24.95" customHeight="1">
      <c r="A67" s="462">
        <v>52</v>
      </c>
      <c r="B67" s="970" t="str">
        <f>IF(基本情報入力シート!C104="","",基本情報入力シート!C104)</f>
        <v/>
      </c>
      <c r="C67" s="971"/>
      <c r="D67" s="971"/>
      <c r="E67" s="971"/>
      <c r="F67" s="971"/>
      <c r="G67" s="971"/>
      <c r="H67" s="971"/>
      <c r="I67" s="972"/>
      <c r="J67" s="463" t="str">
        <f>IF(基本情報入力シート!M104="","",基本情報入力シート!M104)</f>
        <v/>
      </c>
      <c r="K67" s="464" t="str">
        <f>IF(基本情報入力シート!R104="","",基本情報入力シート!R104)</f>
        <v/>
      </c>
      <c r="L67" s="464" t="str">
        <f>IF(基本情報入力シート!W104="","",基本情報入力シート!W104)</f>
        <v/>
      </c>
      <c r="M67" s="465" t="str">
        <f>IF(基本情報入力シート!X104="","",基本情報入力シート!X104)</f>
        <v/>
      </c>
      <c r="N67" s="466"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68" t="str">
        <f>IFERROR(V67*VLOOKUP(AF67,【参考】数式用3!$AD$15:$BA$23,MATCH(N67,【参考】数式用3!$AD$2:$BA$2,0)),"")</f>
        <v/>
      </c>
      <c r="Y67" s="969"/>
      <c r="Z67" s="118"/>
      <c r="AA67" s="109"/>
      <c r="AB67" s="467" t="str">
        <f>IFERROR(AA67*VLOOKUP(AG67,【参考】数式用3!$AD$24:$BA$27,MATCH(N67,【参考】数式用3!$AD$2:$BA$2,0)),"")</f>
        <v/>
      </c>
      <c r="AC67" s="120"/>
      <c r="AD67" s="459" t="str">
        <f t="shared" si="0"/>
        <v/>
      </c>
      <c r="AE67" s="460" t="str">
        <f t="shared" si="4"/>
        <v/>
      </c>
      <c r="AF67" s="460" t="str">
        <f t="shared" si="5"/>
        <v/>
      </c>
      <c r="AG67" s="460" t="str">
        <f t="shared" si="6"/>
        <v/>
      </c>
    </row>
    <row r="68" spans="1:33" ht="24.95" customHeight="1">
      <c r="A68" s="462">
        <v>53</v>
      </c>
      <c r="B68" s="970" t="str">
        <f>IF(基本情報入力シート!C105="","",基本情報入力シート!C105)</f>
        <v/>
      </c>
      <c r="C68" s="971"/>
      <c r="D68" s="971"/>
      <c r="E68" s="971"/>
      <c r="F68" s="971"/>
      <c r="G68" s="971"/>
      <c r="H68" s="971"/>
      <c r="I68" s="972"/>
      <c r="J68" s="463" t="str">
        <f>IF(基本情報入力シート!M105="","",基本情報入力シート!M105)</f>
        <v/>
      </c>
      <c r="K68" s="464" t="str">
        <f>IF(基本情報入力シート!R105="","",基本情報入力シート!R105)</f>
        <v/>
      </c>
      <c r="L68" s="464" t="str">
        <f>IF(基本情報入力シート!W105="","",基本情報入力シート!W105)</f>
        <v/>
      </c>
      <c r="M68" s="465" t="str">
        <f>IF(基本情報入力シート!X105="","",基本情報入力シート!X105)</f>
        <v/>
      </c>
      <c r="N68" s="466"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68" t="str">
        <f>IFERROR(V68*VLOOKUP(AF68,【参考】数式用3!$AD$15:$BA$23,MATCH(N68,【参考】数式用3!$AD$2:$BA$2,0)),"")</f>
        <v/>
      </c>
      <c r="Y68" s="969"/>
      <c r="Z68" s="118"/>
      <c r="AA68" s="109"/>
      <c r="AB68" s="467" t="str">
        <f>IFERROR(AA68*VLOOKUP(AG68,【参考】数式用3!$AD$24:$BA$27,MATCH(N68,【参考】数式用3!$AD$2:$BA$2,0)),"")</f>
        <v/>
      </c>
      <c r="AC68" s="120"/>
      <c r="AD68" s="459" t="str">
        <f t="shared" si="0"/>
        <v/>
      </c>
      <c r="AE68" s="460" t="str">
        <f t="shared" si="4"/>
        <v/>
      </c>
      <c r="AF68" s="460" t="str">
        <f t="shared" si="5"/>
        <v/>
      </c>
      <c r="AG68" s="460" t="str">
        <f t="shared" si="6"/>
        <v/>
      </c>
    </row>
    <row r="69" spans="1:33" ht="24.95" customHeight="1">
      <c r="A69" s="462">
        <v>54</v>
      </c>
      <c r="B69" s="970" t="str">
        <f>IF(基本情報入力シート!C106="","",基本情報入力シート!C106)</f>
        <v/>
      </c>
      <c r="C69" s="971"/>
      <c r="D69" s="971"/>
      <c r="E69" s="971"/>
      <c r="F69" s="971"/>
      <c r="G69" s="971"/>
      <c r="H69" s="971"/>
      <c r="I69" s="972"/>
      <c r="J69" s="463" t="str">
        <f>IF(基本情報入力シート!M106="","",基本情報入力シート!M106)</f>
        <v/>
      </c>
      <c r="K69" s="464" t="str">
        <f>IF(基本情報入力シート!R106="","",基本情報入力シート!R106)</f>
        <v/>
      </c>
      <c r="L69" s="464" t="str">
        <f>IF(基本情報入力シート!W106="","",基本情報入力シート!W106)</f>
        <v/>
      </c>
      <c r="M69" s="465" t="str">
        <f>IF(基本情報入力シート!X106="","",基本情報入力シート!X106)</f>
        <v/>
      </c>
      <c r="N69" s="466"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68" t="str">
        <f>IFERROR(V69*VLOOKUP(AF69,【参考】数式用3!$AD$15:$BA$23,MATCH(N69,【参考】数式用3!$AD$2:$BA$2,0)),"")</f>
        <v/>
      </c>
      <c r="Y69" s="969"/>
      <c r="Z69" s="118"/>
      <c r="AA69" s="109"/>
      <c r="AB69" s="467" t="str">
        <f>IFERROR(AA69*VLOOKUP(AG69,【参考】数式用3!$AD$24:$BA$27,MATCH(N69,【参考】数式用3!$AD$2:$BA$2,0)),"")</f>
        <v/>
      </c>
      <c r="AC69" s="120"/>
      <c r="AD69" s="459" t="str">
        <f t="shared" si="0"/>
        <v/>
      </c>
      <c r="AE69" s="460" t="str">
        <f t="shared" si="4"/>
        <v/>
      </c>
      <c r="AF69" s="460" t="str">
        <f t="shared" si="5"/>
        <v/>
      </c>
      <c r="AG69" s="460" t="str">
        <f t="shared" si="6"/>
        <v/>
      </c>
    </row>
    <row r="70" spans="1:33" ht="24.95" customHeight="1">
      <c r="A70" s="462">
        <v>55</v>
      </c>
      <c r="B70" s="970" t="str">
        <f>IF(基本情報入力シート!C107="","",基本情報入力シート!C107)</f>
        <v/>
      </c>
      <c r="C70" s="971"/>
      <c r="D70" s="971"/>
      <c r="E70" s="971"/>
      <c r="F70" s="971"/>
      <c r="G70" s="971"/>
      <c r="H70" s="971"/>
      <c r="I70" s="972"/>
      <c r="J70" s="463" t="str">
        <f>IF(基本情報入力シート!M107="","",基本情報入力シート!M107)</f>
        <v/>
      </c>
      <c r="K70" s="464" t="str">
        <f>IF(基本情報入力シート!R107="","",基本情報入力シート!R107)</f>
        <v/>
      </c>
      <c r="L70" s="464" t="str">
        <f>IF(基本情報入力シート!W107="","",基本情報入力シート!W107)</f>
        <v/>
      </c>
      <c r="M70" s="465" t="str">
        <f>IF(基本情報入力シート!X107="","",基本情報入力シート!X107)</f>
        <v/>
      </c>
      <c r="N70" s="466"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68" t="str">
        <f>IFERROR(V70*VLOOKUP(AF70,【参考】数式用3!$AD$15:$BA$23,MATCH(N70,【参考】数式用3!$AD$2:$BA$2,0)),"")</f>
        <v/>
      </c>
      <c r="Y70" s="969"/>
      <c r="Z70" s="118"/>
      <c r="AA70" s="109"/>
      <c r="AB70" s="467" t="str">
        <f>IFERROR(AA70*VLOOKUP(AG70,【参考】数式用3!$AD$24:$BA$27,MATCH(N70,【参考】数式用3!$AD$2:$BA$2,0)),"")</f>
        <v/>
      </c>
      <c r="AC70" s="120"/>
      <c r="AD70" s="459" t="str">
        <f t="shared" si="0"/>
        <v/>
      </c>
      <c r="AE70" s="460" t="str">
        <f t="shared" si="4"/>
        <v/>
      </c>
      <c r="AF70" s="460" t="str">
        <f t="shared" si="5"/>
        <v/>
      </c>
      <c r="AG70" s="460" t="str">
        <f t="shared" si="6"/>
        <v/>
      </c>
    </row>
    <row r="71" spans="1:33" ht="24.95" customHeight="1">
      <c r="A71" s="462">
        <v>56</v>
      </c>
      <c r="B71" s="970" t="str">
        <f>IF(基本情報入力シート!C108="","",基本情報入力シート!C108)</f>
        <v/>
      </c>
      <c r="C71" s="971"/>
      <c r="D71" s="971"/>
      <c r="E71" s="971"/>
      <c r="F71" s="971"/>
      <c r="G71" s="971"/>
      <c r="H71" s="971"/>
      <c r="I71" s="972"/>
      <c r="J71" s="463" t="str">
        <f>IF(基本情報入力シート!M108="","",基本情報入力シート!M108)</f>
        <v/>
      </c>
      <c r="K71" s="464" t="str">
        <f>IF(基本情報入力シート!R108="","",基本情報入力シート!R108)</f>
        <v/>
      </c>
      <c r="L71" s="464" t="str">
        <f>IF(基本情報入力シート!W108="","",基本情報入力シート!W108)</f>
        <v/>
      </c>
      <c r="M71" s="465" t="str">
        <f>IF(基本情報入力シート!X108="","",基本情報入力シート!X108)</f>
        <v/>
      </c>
      <c r="N71" s="466"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68" t="str">
        <f>IFERROR(V71*VLOOKUP(AF71,【参考】数式用3!$AD$15:$BA$23,MATCH(N71,【参考】数式用3!$AD$2:$BA$2,0)),"")</f>
        <v/>
      </c>
      <c r="Y71" s="969"/>
      <c r="Z71" s="118"/>
      <c r="AA71" s="109"/>
      <c r="AB71" s="467" t="str">
        <f>IFERROR(AA71*VLOOKUP(AG71,【参考】数式用3!$AD$24:$BA$27,MATCH(N71,【参考】数式用3!$AD$2:$BA$2,0)),"")</f>
        <v/>
      </c>
      <c r="AC71" s="120"/>
      <c r="AD71" s="459" t="str">
        <f t="shared" si="0"/>
        <v/>
      </c>
      <c r="AE71" s="460" t="str">
        <f t="shared" si="4"/>
        <v/>
      </c>
      <c r="AF71" s="460" t="str">
        <f t="shared" si="5"/>
        <v/>
      </c>
      <c r="AG71" s="460" t="str">
        <f t="shared" si="6"/>
        <v/>
      </c>
    </row>
    <row r="72" spans="1:33" ht="24.95" customHeight="1">
      <c r="A72" s="462">
        <v>57</v>
      </c>
      <c r="B72" s="970" t="str">
        <f>IF(基本情報入力シート!C109="","",基本情報入力シート!C109)</f>
        <v/>
      </c>
      <c r="C72" s="971"/>
      <c r="D72" s="971"/>
      <c r="E72" s="971"/>
      <c r="F72" s="971"/>
      <c r="G72" s="971"/>
      <c r="H72" s="971"/>
      <c r="I72" s="972"/>
      <c r="J72" s="463" t="str">
        <f>IF(基本情報入力シート!M109="","",基本情報入力シート!M109)</f>
        <v/>
      </c>
      <c r="K72" s="464" t="str">
        <f>IF(基本情報入力シート!R109="","",基本情報入力シート!R109)</f>
        <v/>
      </c>
      <c r="L72" s="464" t="str">
        <f>IF(基本情報入力シート!W109="","",基本情報入力シート!W109)</f>
        <v/>
      </c>
      <c r="M72" s="465" t="str">
        <f>IF(基本情報入力シート!X109="","",基本情報入力シート!X109)</f>
        <v/>
      </c>
      <c r="N72" s="466"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68" t="str">
        <f>IFERROR(V72*VLOOKUP(AF72,【参考】数式用3!$AD$15:$BA$23,MATCH(N72,【参考】数式用3!$AD$2:$BA$2,0)),"")</f>
        <v/>
      </c>
      <c r="Y72" s="969"/>
      <c r="Z72" s="118"/>
      <c r="AA72" s="109"/>
      <c r="AB72" s="467" t="str">
        <f>IFERROR(AA72*VLOOKUP(AG72,【参考】数式用3!$AD$24:$BA$27,MATCH(N72,【参考】数式用3!$AD$2:$BA$2,0)),"")</f>
        <v/>
      </c>
      <c r="AC72" s="120"/>
      <c r="AD72" s="459" t="str">
        <f t="shared" si="0"/>
        <v/>
      </c>
      <c r="AE72" s="460" t="str">
        <f t="shared" si="4"/>
        <v/>
      </c>
      <c r="AF72" s="460" t="str">
        <f t="shared" si="5"/>
        <v/>
      </c>
      <c r="AG72" s="460" t="str">
        <f t="shared" si="6"/>
        <v/>
      </c>
    </row>
    <row r="73" spans="1:33" ht="24.95" customHeight="1">
      <c r="A73" s="462">
        <v>58</v>
      </c>
      <c r="B73" s="970" t="str">
        <f>IF(基本情報入力シート!C110="","",基本情報入力シート!C110)</f>
        <v/>
      </c>
      <c r="C73" s="971"/>
      <c r="D73" s="971"/>
      <c r="E73" s="971"/>
      <c r="F73" s="971"/>
      <c r="G73" s="971"/>
      <c r="H73" s="971"/>
      <c r="I73" s="972"/>
      <c r="J73" s="463" t="str">
        <f>IF(基本情報入力シート!M110="","",基本情報入力シート!M110)</f>
        <v/>
      </c>
      <c r="K73" s="464" t="str">
        <f>IF(基本情報入力シート!R110="","",基本情報入力シート!R110)</f>
        <v/>
      </c>
      <c r="L73" s="464" t="str">
        <f>IF(基本情報入力シート!W110="","",基本情報入力シート!W110)</f>
        <v/>
      </c>
      <c r="M73" s="465" t="str">
        <f>IF(基本情報入力シート!X110="","",基本情報入力シート!X110)</f>
        <v/>
      </c>
      <c r="N73" s="466"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68" t="str">
        <f>IFERROR(V73*VLOOKUP(AF73,【参考】数式用3!$AD$15:$BA$23,MATCH(N73,【参考】数式用3!$AD$2:$BA$2,0)),"")</f>
        <v/>
      </c>
      <c r="Y73" s="969"/>
      <c r="Z73" s="118"/>
      <c r="AA73" s="109"/>
      <c r="AB73" s="467" t="str">
        <f>IFERROR(AA73*VLOOKUP(AG73,【参考】数式用3!$AD$24:$BA$27,MATCH(N73,【参考】数式用3!$AD$2:$BA$2,0)),"")</f>
        <v/>
      </c>
      <c r="AC73" s="120"/>
      <c r="AD73" s="459" t="str">
        <f t="shared" si="0"/>
        <v/>
      </c>
      <c r="AE73" s="460" t="str">
        <f t="shared" si="4"/>
        <v/>
      </c>
      <c r="AF73" s="460" t="str">
        <f t="shared" si="5"/>
        <v/>
      </c>
      <c r="AG73" s="460" t="str">
        <f t="shared" si="6"/>
        <v/>
      </c>
    </row>
    <row r="74" spans="1:33" ht="24.95" customHeight="1">
      <c r="A74" s="462">
        <v>59</v>
      </c>
      <c r="B74" s="970" t="str">
        <f>IF(基本情報入力シート!C111="","",基本情報入力シート!C111)</f>
        <v/>
      </c>
      <c r="C74" s="971"/>
      <c r="D74" s="971"/>
      <c r="E74" s="971"/>
      <c r="F74" s="971"/>
      <c r="G74" s="971"/>
      <c r="H74" s="971"/>
      <c r="I74" s="972"/>
      <c r="J74" s="463" t="str">
        <f>IF(基本情報入力シート!M111="","",基本情報入力シート!M111)</f>
        <v/>
      </c>
      <c r="K74" s="464" t="str">
        <f>IF(基本情報入力シート!R111="","",基本情報入力シート!R111)</f>
        <v/>
      </c>
      <c r="L74" s="464" t="str">
        <f>IF(基本情報入力シート!W111="","",基本情報入力シート!W111)</f>
        <v/>
      </c>
      <c r="M74" s="465" t="str">
        <f>IF(基本情報入力シート!X111="","",基本情報入力シート!X111)</f>
        <v/>
      </c>
      <c r="N74" s="466"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68" t="str">
        <f>IFERROR(V74*VLOOKUP(AF74,【参考】数式用3!$AD$15:$BA$23,MATCH(N74,【参考】数式用3!$AD$2:$BA$2,0)),"")</f>
        <v/>
      </c>
      <c r="Y74" s="969"/>
      <c r="Z74" s="118"/>
      <c r="AA74" s="109"/>
      <c r="AB74" s="467" t="str">
        <f>IFERROR(AA74*VLOOKUP(AG74,【参考】数式用3!$AD$24:$BA$27,MATCH(N74,【参考】数式用3!$AD$2:$BA$2,0)),"")</f>
        <v/>
      </c>
      <c r="AC74" s="120"/>
      <c r="AD74" s="459" t="str">
        <f t="shared" si="0"/>
        <v/>
      </c>
      <c r="AE74" s="460" t="str">
        <f t="shared" si="4"/>
        <v/>
      </c>
      <c r="AF74" s="460" t="str">
        <f t="shared" si="5"/>
        <v/>
      </c>
      <c r="AG74" s="460" t="str">
        <f t="shared" si="6"/>
        <v/>
      </c>
    </row>
    <row r="75" spans="1:33" ht="24.95" customHeight="1">
      <c r="A75" s="462">
        <v>60</v>
      </c>
      <c r="B75" s="970" t="str">
        <f>IF(基本情報入力シート!C112="","",基本情報入力シート!C112)</f>
        <v/>
      </c>
      <c r="C75" s="971"/>
      <c r="D75" s="971"/>
      <c r="E75" s="971"/>
      <c r="F75" s="971"/>
      <c r="G75" s="971"/>
      <c r="H75" s="971"/>
      <c r="I75" s="972"/>
      <c r="J75" s="463" t="str">
        <f>IF(基本情報入力シート!M112="","",基本情報入力シート!M112)</f>
        <v/>
      </c>
      <c r="K75" s="464" t="str">
        <f>IF(基本情報入力シート!R112="","",基本情報入力シート!R112)</f>
        <v/>
      </c>
      <c r="L75" s="464" t="str">
        <f>IF(基本情報入力シート!W112="","",基本情報入力シート!W112)</f>
        <v/>
      </c>
      <c r="M75" s="465" t="str">
        <f>IF(基本情報入力シート!X112="","",基本情報入力シート!X112)</f>
        <v/>
      </c>
      <c r="N75" s="466"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68" t="str">
        <f>IFERROR(V75*VLOOKUP(AF75,【参考】数式用3!$AD$15:$BA$23,MATCH(N75,【参考】数式用3!$AD$2:$BA$2,0)),"")</f>
        <v/>
      </c>
      <c r="Y75" s="969"/>
      <c r="Z75" s="118"/>
      <c r="AA75" s="109"/>
      <c r="AB75" s="467" t="str">
        <f>IFERROR(AA75*VLOOKUP(AG75,【参考】数式用3!$AD$24:$BA$27,MATCH(N75,【参考】数式用3!$AD$2:$BA$2,0)),"")</f>
        <v/>
      </c>
      <c r="AC75" s="120"/>
      <c r="AD75" s="459" t="str">
        <f t="shared" si="0"/>
        <v/>
      </c>
      <c r="AE75" s="460" t="str">
        <f t="shared" si="4"/>
        <v/>
      </c>
      <c r="AF75" s="460" t="str">
        <f t="shared" si="5"/>
        <v/>
      </c>
      <c r="AG75" s="460" t="str">
        <f t="shared" si="6"/>
        <v/>
      </c>
    </row>
    <row r="76" spans="1:33" ht="24.95" customHeight="1">
      <c r="A76" s="462">
        <v>61</v>
      </c>
      <c r="B76" s="970" t="str">
        <f>IF(基本情報入力シート!C113="","",基本情報入力シート!C113)</f>
        <v/>
      </c>
      <c r="C76" s="971"/>
      <c r="D76" s="971"/>
      <c r="E76" s="971"/>
      <c r="F76" s="971"/>
      <c r="G76" s="971"/>
      <c r="H76" s="971"/>
      <c r="I76" s="972"/>
      <c r="J76" s="463" t="str">
        <f>IF(基本情報入力シート!M113="","",基本情報入力シート!M113)</f>
        <v/>
      </c>
      <c r="K76" s="464" t="str">
        <f>IF(基本情報入力シート!R113="","",基本情報入力シート!R113)</f>
        <v/>
      </c>
      <c r="L76" s="464" t="str">
        <f>IF(基本情報入力シート!W113="","",基本情報入力シート!W113)</f>
        <v/>
      </c>
      <c r="M76" s="465" t="str">
        <f>IF(基本情報入力シート!X113="","",基本情報入力シート!X113)</f>
        <v/>
      </c>
      <c r="N76" s="466"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68" t="str">
        <f>IFERROR(V76*VLOOKUP(AF76,【参考】数式用3!$AD$15:$BA$23,MATCH(N76,【参考】数式用3!$AD$2:$BA$2,0)),"")</f>
        <v/>
      </c>
      <c r="Y76" s="969"/>
      <c r="Z76" s="118"/>
      <c r="AA76" s="109"/>
      <c r="AB76" s="467" t="str">
        <f>IFERROR(AA76*VLOOKUP(AG76,【参考】数式用3!$AD$24:$BA$27,MATCH(N76,【参考】数式用3!$AD$2:$BA$2,0)),"")</f>
        <v/>
      </c>
      <c r="AC76" s="120"/>
      <c r="AD76" s="459" t="str">
        <f t="shared" si="0"/>
        <v/>
      </c>
      <c r="AE76" s="460" t="str">
        <f t="shared" si="4"/>
        <v/>
      </c>
      <c r="AF76" s="460" t="str">
        <f t="shared" si="5"/>
        <v/>
      </c>
      <c r="AG76" s="460" t="str">
        <f t="shared" si="6"/>
        <v/>
      </c>
    </row>
    <row r="77" spans="1:33" ht="24.95" customHeight="1">
      <c r="A77" s="462">
        <v>62</v>
      </c>
      <c r="B77" s="970" t="str">
        <f>IF(基本情報入力シート!C114="","",基本情報入力シート!C114)</f>
        <v/>
      </c>
      <c r="C77" s="971"/>
      <c r="D77" s="971"/>
      <c r="E77" s="971"/>
      <c r="F77" s="971"/>
      <c r="G77" s="971"/>
      <c r="H77" s="971"/>
      <c r="I77" s="972"/>
      <c r="J77" s="463" t="str">
        <f>IF(基本情報入力シート!M114="","",基本情報入力シート!M114)</f>
        <v/>
      </c>
      <c r="K77" s="464" t="str">
        <f>IF(基本情報入力シート!R114="","",基本情報入力シート!R114)</f>
        <v/>
      </c>
      <c r="L77" s="464" t="str">
        <f>IF(基本情報入力シート!W114="","",基本情報入力シート!W114)</f>
        <v/>
      </c>
      <c r="M77" s="465" t="str">
        <f>IF(基本情報入力シート!X114="","",基本情報入力シート!X114)</f>
        <v/>
      </c>
      <c r="N77" s="466"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68" t="str">
        <f>IFERROR(V77*VLOOKUP(AF77,【参考】数式用3!$AD$15:$BA$23,MATCH(N77,【参考】数式用3!$AD$2:$BA$2,0)),"")</f>
        <v/>
      </c>
      <c r="Y77" s="969"/>
      <c r="Z77" s="118"/>
      <c r="AA77" s="109"/>
      <c r="AB77" s="467" t="str">
        <f>IFERROR(AA77*VLOOKUP(AG77,【参考】数式用3!$AD$24:$BA$27,MATCH(N77,【参考】数式用3!$AD$2:$BA$2,0)),"")</f>
        <v/>
      </c>
      <c r="AC77" s="120"/>
      <c r="AD77" s="459" t="str">
        <f t="shared" si="0"/>
        <v/>
      </c>
      <c r="AE77" s="460" t="str">
        <f t="shared" si="4"/>
        <v/>
      </c>
      <c r="AF77" s="460" t="str">
        <f t="shared" si="5"/>
        <v/>
      </c>
      <c r="AG77" s="460" t="str">
        <f t="shared" si="6"/>
        <v/>
      </c>
    </row>
    <row r="78" spans="1:33" ht="24.95" customHeight="1">
      <c r="A78" s="462">
        <v>63</v>
      </c>
      <c r="B78" s="970" t="str">
        <f>IF(基本情報入力シート!C115="","",基本情報入力シート!C115)</f>
        <v/>
      </c>
      <c r="C78" s="971"/>
      <c r="D78" s="971"/>
      <c r="E78" s="971"/>
      <c r="F78" s="971"/>
      <c r="G78" s="971"/>
      <c r="H78" s="971"/>
      <c r="I78" s="972"/>
      <c r="J78" s="463" t="str">
        <f>IF(基本情報入力シート!M115="","",基本情報入力シート!M115)</f>
        <v/>
      </c>
      <c r="K78" s="464" t="str">
        <f>IF(基本情報入力シート!R115="","",基本情報入力シート!R115)</f>
        <v/>
      </c>
      <c r="L78" s="464" t="str">
        <f>IF(基本情報入力シート!W115="","",基本情報入力シート!W115)</f>
        <v/>
      </c>
      <c r="M78" s="465" t="str">
        <f>IF(基本情報入力シート!X115="","",基本情報入力シート!X115)</f>
        <v/>
      </c>
      <c r="N78" s="466"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68" t="str">
        <f>IFERROR(V78*VLOOKUP(AF78,【参考】数式用3!$AD$15:$BA$23,MATCH(N78,【参考】数式用3!$AD$2:$BA$2,0)),"")</f>
        <v/>
      </c>
      <c r="Y78" s="969"/>
      <c r="Z78" s="118"/>
      <c r="AA78" s="109"/>
      <c r="AB78" s="467" t="str">
        <f>IFERROR(AA78*VLOOKUP(AG78,【参考】数式用3!$AD$24:$BA$27,MATCH(N78,【参考】数式用3!$AD$2:$BA$2,0)),"")</f>
        <v/>
      </c>
      <c r="AC78" s="120"/>
      <c r="AD78" s="459" t="str">
        <f t="shared" si="0"/>
        <v/>
      </c>
      <c r="AE78" s="460" t="str">
        <f t="shared" si="4"/>
        <v/>
      </c>
      <c r="AF78" s="460" t="str">
        <f t="shared" si="5"/>
        <v/>
      </c>
      <c r="AG78" s="460" t="str">
        <f t="shared" si="6"/>
        <v/>
      </c>
    </row>
    <row r="79" spans="1:33" ht="24.95" customHeight="1">
      <c r="A79" s="462">
        <v>64</v>
      </c>
      <c r="B79" s="970" t="str">
        <f>IF(基本情報入力シート!C116="","",基本情報入力シート!C116)</f>
        <v/>
      </c>
      <c r="C79" s="971"/>
      <c r="D79" s="971"/>
      <c r="E79" s="971"/>
      <c r="F79" s="971"/>
      <c r="G79" s="971"/>
      <c r="H79" s="971"/>
      <c r="I79" s="972"/>
      <c r="J79" s="463" t="str">
        <f>IF(基本情報入力シート!M116="","",基本情報入力シート!M116)</f>
        <v/>
      </c>
      <c r="K79" s="464" t="str">
        <f>IF(基本情報入力シート!R116="","",基本情報入力シート!R116)</f>
        <v/>
      </c>
      <c r="L79" s="464" t="str">
        <f>IF(基本情報入力シート!W116="","",基本情報入力シート!W116)</f>
        <v/>
      </c>
      <c r="M79" s="465" t="str">
        <f>IF(基本情報入力シート!X116="","",基本情報入力シート!X116)</f>
        <v/>
      </c>
      <c r="N79" s="466"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68" t="str">
        <f>IFERROR(V79*VLOOKUP(AF79,【参考】数式用3!$AD$15:$BA$23,MATCH(N79,【参考】数式用3!$AD$2:$BA$2,0)),"")</f>
        <v/>
      </c>
      <c r="Y79" s="969"/>
      <c r="Z79" s="118"/>
      <c r="AA79" s="109"/>
      <c r="AB79" s="467" t="str">
        <f>IFERROR(AA79*VLOOKUP(AG79,【参考】数式用3!$AD$24:$BA$27,MATCH(N79,【参考】数式用3!$AD$2:$BA$2,0)),"")</f>
        <v/>
      </c>
      <c r="AC79" s="120"/>
      <c r="AD79" s="459" t="str">
        <f t="shared" si="0"/>
        <v/>
      </c>
      <c r="AE79" s="460" t="str">
        <f t="shared" si="4"/>
        <v/>
      </c>
      <c r="AF79" s="460" t="str">
        <f t="shared" si="5"/>
        <v/>
      </c>
      <c r="AG79" s="460" t="str">
        <f t="shared" si="6"/>
        <v/>
      </c>
    </row>
    <row r="80" spans="1:33" ht="24.95" customHeight="1">
      <c r="A80" s="462">
        <v>65</v>
      </c>
      <c r="B80" s="970" t="str">
        <f>IF(基本情報入力シート!C117="","",基本情報入力シート!C117)</f>
        <v/>
      </c>
      <c r="C80" s="971"/>
      <c r="D80" s="971"/>
      <c r="E80" s="971"/>
      <c r="F80" s="971"/>
      <c r="G80" s="971"/>
      <c r="H80" s="971"/>
      <c r="I80" s="972"/>
      <c r="J80" s="463" t="str">
        <f>IF(基本情報入力シート!M117="","",基本情報入力シート!M117)</f>
        <v/>
      </c>
      <c r="K80" s="464" t="str">
        <f>IF(基本情報入力シート!R117="","",基本情報入力シート!R117)</f>
        <v/>
      </c>
      <c r="L80" s="464" t="str">
        <f>IF(基本情報入力シート!W117="","",基本情報入力シート!W117)</f>
        <v/>
      </c>
      <c r="M80" s="465" t="str">
        <f>IF(基本情報入力シート!X117="","",基本情報入力シート!X117)</f>
        <v/>
      </c>
      <c r="N80" s="466"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68" t="str">
        <f>IFERROR(V80*VLOOKUP(AF80,【参考】数式用3!$AD$15:$BA$23,MATCH(N80,【参考】数式用3!$AD$2:$BA$2,0)),"")</f>
        <v/>
      </c>
      <c r="Y80" s="969"/>
      <c r="Z80" s="118"/>
      <c r="AA80" s="109"/>
      <c r="AB80" s="467" t="str">
        <f>IFERROR(AA80*VLOOKUP(AG80,【参考】数式用3!$AD$24:$BA$27,MATCH(N80,【参考】数式用3!$AD$2:$BA$2,0)),"")</f>
        <v/>
      </c>
      <c r="AC80" s="120"/>
      <c r="AD80" s="459" t="str">
        <f t="shared" si="0"/>
        <v/>
      </c>
      <c r="AE80" s="460" t="str">
        <f t="shared" si="4"/>
        <v/>
      </c>
      <c r="AF80" s="460" t="str">
        <f t="shared" si="5"/>
        <v/>
      </c>
      <c r="AG80" s="460" t="str">
        <f t="shared" si="6"/>
        <v/>
      </c>
    </row>
    <row r="81" spans="1:33" ht="24.95" customHeight="1">
      <c r="A81" s="462">
        <v>66</v>
      </c>
      <c r="B81" s="970" t="str">
        <f>IF(基本情報入力シート!C118="","",基本情報入力シート!C118)</f>
        <v/>
      </c>
      <c r="C81" s="971"/>
      <c r="D81" s="971"/>
      <c r="E81" s="971"/>
      <c r="F81" s="971"/>
      <c r="G81" s="971"/>
      <c r="H81" s="971"/>
      <c r="I81" s="972"/>
      <c r="J81" s="463" t="str">
        <f>IF(基本情報入力シート!M118="","",基本情報入力シート!M118)</f>
        <v/>
      </c>
      <c r="K81" s="464" t="str">
        <f>IF(基本情報入力シート!R118="","",基本情報入力シート!R118)</f>
        <v/>
      </c>
      <c r="L81" s="464" t="str">
        <f>IF(基本情報入力シート!W118="","",基本情報入力シート!W118)</f>
        <v/>
      </c>
      <c r="M81" s="465" t="str">
        <f>IF(基本情報入力シート!X118="","",基本情報入力シート!X118)</f>
        <v/>
      </c>
      <c r="N81" s="466"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68" t="str">
        <f>IFERROR(V81*VLOOKUP(AF81,【参考】数式用3!$AD$15:$BA$23,MATCH(N81,【参考】数式用3!$AD$2:$BA$2,0)),"")</f>
        <v/>
      </c>
      <c r="Y81" s="969"/>
      <c r="Z81" s="118"/>
      <c r="AA81" s="109"/>
      <c r="AB81" s="467" t="str">
        <f>IFERROR(AA81*VLOOKUP(AG81,【参考】数式用3!$AD$24:$BA$27,MATCH(N81,【参考】数式用3!$AD$2:$BA$2,0)),"")</f>
        <v/>
      </c>
      <c r="AC81" s="120"/>
      <c r="AD81" s="45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0" t="str">
        <f t="shared" si="4"/>
        <v/>
      </c>
      <c r="AF81" s="460" t="str">
        <f t="shared" si="5"/>
        <v/>
      </c>
      <c r="AG81" s="460" t="str">
        <f t="shared" si="6"/>
        <v/>
      </c>
    </row>
    <row r="82" spans="1:33" ht="24.95" customHeight="1">
      <c r="A82" s="462">
        <v>67</v>
      </c>
      <c r="B82" s="970" t="str">
        <f>IF(基本情報入力シート!C119="","",基本情報入力シート!C119)</f>
        <v/>
      </c>
      <c r="C82" s="971"/>
      <c r="D82" s="971"/>
      <c r="E82" s="971"/>
      <c r="F82" s="971"/>
      <c r="G82" s="971"/>
      <c r="H82" s="971"/>
      <c r="I82" s="972"/>
      <c r="J82" s="463" t="str">
        <f>IF(基本情報入力シート!M119="","",基本情報入力シート!M119)</f>
        <v/>
      </c>
      <c r="K82" s="464" t="str">
        <f>IF(基本情報入力シート!R119="","",基本情報入力シート!R119)</f>
        <v/>
      </c>
      <c r="L82" s="464" t="str">
        <f>IF(基本情報入力シート!W119="","",基本情報入力シート!W119)</f>
        <v/>
      </c>
      <c r="M82" s="465" t="str">
        <f>IF(基本情報入力シート!X119="","",基本情報入力シート!X119)</f>
        <v/>
      </c>
      <c r="N82" s="466"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68" t="str">
        <f>IFERROR(V82*VLOOKUP(AF82,【参考】数式用3!$AD$15:$BA$23,MATCH(N82,【参考】数式用3!$AD$2:$BA$2,0)),"")</f>
        <v/>
      </c>
      <c r="Y82" s="969"/>
      <c r="Z82" s="118"/>
      <c r="AA82" s="109"/>
      <c r="AB82" s="467" t="str">
        <f>IFERROR(AA82*VLOOKUP(AG82,【参考】数式用3!$AD$24:$BA$27,MATCH(N82,【参考】数式用3!$AD$2:$BA$2,0)),"")</f>
        <v/>
      </c>
      <c r="AC82" s="120"/>
      <c r="AD82" s="459" t="str">
        <f t="shared" si="7"/>
        <v/>
      </c>
      <c r="AE82" s="460" t="str">
        <f t="shared" si="4"/>
        <v/>
      </c>
      <c r="AF82" s="460" t="str">
        <f t="shared" si="5"/>
        <v/>
      </c>
      <c r="AG82" s="460" t="str">
        <f t="shared" si="6"/>
        <v/>
      </c>
    </row>
    <row r="83" spans="1:33" ht="24.95" customHeight="1">
      <c r="A83" s="462">
        <v>68</v>
      </c>
      <c r="B83" s="970" t="str">
        <f>IF(基本情報入力シート!C120="","",基本情報入力シート!C120)</f>
        <v/>
      </c>
      <c r="C83" s="971"/>
      <c r="D83" s="971"/>
      <c r="E83" s="971"/>
      <c r="F83" s="971"/>
      <c r="G83" s="971"/>
      <c r="H83" s="971"/>
      <c r="I83" s="972"/>
      <c r="J83" s="463" t="str">
        <f>IF(基本情報入力シート!M120="","",基本情報入力シート!M120)</f>
        <v/>
      </c>
      <c r="K83" s="464" t="str">
        <f>IF(基本情報入力シート!R120="","",基本情報入力シート!R120)</f>
        <v/>
      </c>
      <c r="L83" s="464" t="str">
        <f>IF(基本情報入力シート!W120="","",基本情報入力シート!W120)</f>
        <v/>
      </c>
      <c r="M83" s="465" t="str">
        <f>IF(基本情報入力シート!X120="","",基本情報入力シート!X120)</f>
        <v/>
      </c>
      <c r="N83" s="466"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68" t="str">
        <f>IFERROR(V83*VLOOKUP(AF83,【参考】数式用3!$AD$15:$BA$23,MATCH(N83,【参考】数式用3!$AD$2:$BA$2,0)),"")</f>
        <v/>
      </c>
      <c r="Y83" s="969"/>
      <c r="Z83" s="118"/>
      <c r="AA83" s="109"/>
      <c r="AB83" s="467" t="str">
        <f>IFERROR(AA83*VLOOKUP(AG83,【参考】数式用3!$AD$24:$BA$27,MATCH(N83,【参考】数式用3!$AD$2:$BA$2,0)),"")</f>
        <v/>
      </c>
      <c r="AC83" s="120"/>
      <c r="AD83" s="459" t="str">
        <f t="shared" si="7"/>
        <v/>
      </c>
      <c r="AE83" s="460" t="str">
        <f t="shared" si="4"/>
        <v/>
      </c>
      <c r="AF83" s="460" t="str">
        <f t="shared" si="5"/>
        <v/>
      </c>
      <c r="AG83" s="460" t="str">
        <f t="shared" si="6"/>
        <v/>
      </c>
    </row>
    <row r="84" spans="1:33" ht="24.95" customHeight="1">
      <c r="A84" s="462">
        <v>69</v>
      </c>
      <c r="B84" s="970" t="str">
        <f>IF(基本情報入力シート!C121="","",基本情報入力シート!C121)</f>
        <v/>
      </c>
      <c r="C84" s="971"/>
      <c r="D84" s="971"/>
      <c r="E84" s="971"/>
      <c r="F84" s="971"/>
      <c r="G84" s="971"/>
      <c r="H84" s="971"/>
      <c r="I84" s="972"/>
      <c r="J84" s="463" t="str">
        <f>IF(基本情報入力シート!M121="","",基本情報入力シート!M121)</f>
        <v/>
      </c>
      <c r="K84" s="464" t="str">
        <f>IF(基本情報入力シート!R121="","",基本情報入力シート!R121)</f>
        <v/>
      </c>
      <c r="L84" s="464" t="str">
        <f>IF(基本情報入力シート!W121="","",基本情報入力シート!W121)</f>
        <v/>
      </c>
      <c r="M84" s="465" t="str">
        <f>IF(基本情報入力シート!X121="","",基本情報入力シート!X121)</f>
        <v/>
      </c>
      <c r="N84" s="466"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68" t="str">
        <f>IFERROR(V84*VLOOKUP(AF84,【参考】数式用3!$AD$15:$BA$23,MATCH(N84,【参考】数式用3!$AD$2:$BA$2,0)),"")</f>
        <v/>
      </c>
      <c r="Y84" s="969"/>
      <c r="Z84" s="118"/>
      <c r="AA84" s="109"/>
      <c r="AB84" s="467" t="str">
        <f>IFERROR(AA84*VLOOKUP(AG84,【参考】数式用3!$AD$24:$BA$27,MATCH(N84,【参考】数式用3!$AD$2:$BA$2,0)),"")</f>
        <v/>
      </c>
      <c r="AC84" s="120"/>
      <c r="AD84" s="459" t="str">
        <f t="shared" si="7"/>
        <v/>
      </c>
      <c r="AE84" s="460" t="str">
        <f t="shared" si="4"/>
        <v/>
      </c>
      <c r="AF84" s="460" t="str">
        <f t="shared" si="5"/>
        <v/>
      </c>
      <c r="AG84" s="460" t="str">
        <f t="shared" si="6"/>
        <v/>
      </c>
    </row>
    <row r="85" spans="1:33" ht="24.95" customHeight="1">
      <c r="A85" s="462">
        <v>70</v>
      </c>
      <c r="B85" s="970" t="str">
        <f>IF(基本情報入力シート!C122="","",基本情報入力シート!C122)</f>
        <v/>
      </c>
      <c r="C85" s="971"/>
      <c r="D85" s="971"/>
      <c r="E85" s="971"/>
      <c r="F85" s="971"/>
      <c r="G85" s="971"/>
      <c r="H85" s="971"/>
      <c r="I85" s="972"/>
      <c r="J85" s="463" t="str">
        <f>IF(基本情報入力シート!M122="","",基本情報入力シート!M122)</f>
        <v/>
      </c>
      <c r="K85" s="464" t="str">
        <f>IF(基本情報入力シート!R122="","",基本情報入力シート!R122)</f>
        <v/>
      </c>
      <c r="L85" s="464" t="str">
        <f>IF(基本情報入力シート!W122="","",基本情報入力シート!W122)</f>
        <v/>
      </c>
      <c r="M85" s="465" t="str">
        <f>IF(基本情報入力シート!X122="","",基本情報入力シート!X122)</f>
        <v/>
      </c>
      <c r="N85" s="466"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68" t="str">
        <f>IFERROR(V85*VLOOKUP(AF85,【参考】数式用3!$AD$15:$BA$23,MATCH(N85,【参考】数式用3!$AD$2:$BA$2,0)),"")</f>
        <v/>
      </c>
      <c r="Y85" s="969"/>
      <c r="Z85" s="118"/>
      <c r="AA85" s="109"/>
      <c r="AB85" s="467" t="str">
        <f>IFERROR(AA85*VLOOKUP(AG85,【参考】数式用3!$AD$24:$BA$27,MATCH(N85,【参考】数式用3!$AD$2:$BA$2,0)),"")</f>
        <v/>
      </c>
      <c r="AC85" s="120"/>
      <c r="AD85" s="459" t="str">
        <f t="shared" si="7"/>
        <v/>
      </c>
      <c r="AE85" s="460" t="str">
        <f t="shared" si="4"/>
        <v/>
      </c>
      <c r="AF85" s="460" t="str">
        <f t="shared" si="5"/>
        <v/>
      </c>
      <c r="AG85" s="460" t="str">
        <f t="shared" si="6"/>
        <v/>
      </c>
    </row>
    <row r="86" spans="1:33" ht="24.95" customHeight="1">
      <c r="A86" s="462">
        <v>71</v>
      </c>
      <c r="B86" s="970" t="str">
        <f>IF(基本情報入力シート!C123="","",基本情報入力シート!C123)</f>
        <v/>
      </c>
      <c r="C86" s="971"/>
      <c r="D86" s="971"/>
      <c r="E86" s="971"/>
      <c r="F86" s="971"/>
      <c r="G86" s="971"/>
      <c r="H86" s="971"/>
      <c r="I86" s="972"/>
      <c r="J86" s="463" t="str">
        <f>IF(基本情報入力シート!M123="","",基本情報入力シート!M123)</f>
        <v/>
      </c>
      <c r="K86" s="464" t="str">
        <f>IF(基本情報入力シート!R123="","",基本情報入力シート!R123)</f>
        <v/>
      </c>
      <c r="L86" s="464" t="str">
        <f>IF(基本情報入力シート!W123="","",基本情報入力シート!W123)</f>
        <v/>
      </c>
      <c r="M86" s="465" t="str">
        <f>IF(基本情報入力シート!X123="","",基本情報入力シート!X123)</f>
        <v/>
      </c>
      <c r="N86" s="466"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68" t="str">
        <f>IFERROR(V86*VLOOKUP(AF86,【参考】数式用3!$AD$15:$BA$23,MATCH(N86,【参考】数式用3!$AD$2:$BA$2,0)),"")</f>
        <v/>
      </c>
      <c r="Y86" s="969"/>
      <c r="Z86" s="118"/>
      <c r="AA86" s="109"/>
      <c r="AB86" s="467" t="str">
        <f>IFERROR(AA86*VLOOKUP(AG86,【参考】数式用3!$AD$24:$BA$27,MATCH(N86,【参考】数式用3!$AD$2:$BA$2,0)),"")</f>
        <v/>
      </c>
      <c r="AC86" s="120"/>
      <c r="AD86" s="459" t="str">
        <f t="shared" si="7"/>
        <v/>
      </c>
      <c r="AE86" s="460" t="str">
        <f t="shared" si="4"/>
        <v/>
      </c>
      <c r="AF86" s="460" t="str">
        <f t="shared" si="5"/>
        <v/>
      </c>
      <c r="AG86" s="460" t="str">
        <f t="shared" si="6"/>
        <v/>
      </c>
    </row>
    <row r="87" spans="1:33" ht="24.95" customHeight="1">
      <c r="A87" s="462">
        <v>72</v>
      </c>
      <c r="B87" s="970" t="str">
        <f>IF(基本情報入力シート!C124="","",基本情報入力シート!C124)</f>
        <v/>
      </c>
      <c r="C87" s="971"/>
      <c r="D87" s="971"/>
      <c r="E87" s="971"/>
      <c r="F87" s="971"/>
      <c r="G87" s="971"/>
      <c r="H87" s="971"/>
      <c r="I87" s="972"/>
      <c r="J87" s="463" t="str">
        <f>IF(基本情報入力シート!M124="","",基本情報入力シート!M124)</f>
        <v/>
      </c>
      <c r="K87" s="464" t="str">
        <f>IF(基本情報入力シート!R124="","",基本情報入力シート!R124)</f>
        <v/>
      </c>
      <c r="L87" s="464" t="str">
        <f>IF(基本情報入力シート!W124="","",基本情報入力シート!W124)</f>
        <v/>
      </c>
      <c r="M87" s="465" t="str">
        <f>IF(基本情報入力シート!X124="","",基本情報入力シート!X124)</f>
        <v/>
      </c>
      <c r="N87" s="466"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68" t="str">
        <f>IFERROR(V87*VLOOKUP(AF87,【参考】数式用3!$AD$15:$BA$23,MATCH(N87,【参考】数式用3!$AD$2:$BA$2,0)),"")</f>
        <v/>
      </c>
      <c r="Y87" s="969"/>
      <c r="Z87" s="118"/>
      <c r="AA87" s="109"/>
      <c r="AB87" s="467" t="str">
        <f>IFERROR(AA87*VLOOKUP(AG87,【参考】数式用3!$AD$24:$BA$27,MATCH(N87,【参考】数式用3!$AD$2:$BA$2,0)),"")</f>
        <v/>
      </c>
      <c r="AC87" s="120"/>
      <c r="AD87" s="459" t="str">
        <f t="shared" si="7"/>
        <v/>
      </c>
      <c r="AE87" s="460" t="str">
        <f t="shared" ref="AE87:AE115" si="8">IF(AND(O87="",R87=""),"",O87&amp;"から"&amp;R87)</f>
        <v/>
      </c>
      <c r="AF87" s="460" t="str">
        <f t="shared" ref="AF87:AF115" si="9">IF(AND(P87="",U87=""),"",P87&amp;"から"&amp;U87)</f>
        <v/>
      </c>
      <c r="AG87" s="460" t="str">
        <f t="shared" ref="AG87:AG115" si="10">IF(AND(Q87="",Z87=""),"",Q87&amp;"から"&amp;Z87)</f>
        <v/>
      </c>
    </row>
    <row r="88" spans="1:33" ht="24.95" customHeight="1">
      <c r="A88" s="462">
        <v>73</v>
      </c>
      <c r="B88" s="970" t="str">
        <f>IF(基本情報入力シート!C125="","",基本情報入力シート!C125)</f>
        <v/>
      </c>
      <c r="C88" s="971"/>
      <c r="D88" s="971"/>
      <c r="E88" s="971"/>
      <c r="F88" s="971"/>
      <c r="G88" s="971"/>
      <c r="H88" s="971"/>
      <c r="I88" s="972"/>
      <c r="J88" s="463" t="str">
        <f>IF(基本情報入力シート!M125="","",基本情報入力シート!M125)</f>
        <v/>
      </c>
      <c r="K88" s="464" t="str">
        <f>IF(基本情報入力シート!R125="","",基本情報入力シート!R125)</f>
        <v/>
      </c>
      <c r="L88" s="464" t="str">
        <f>IF(基本情報入力シート!W125="","",基本情報入力シート!W125)</f>
        <v/>
      </c>
      <c r="M88" s="465" t="str">
        <f>IF(基本情報入力シート!X125="","",基本情報入力シート!X125)</f>
        <v/>
      </c>
      <c r="N88" s="466"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68" t="str">
        <f>IFERROR(V88*VLOOKUP(AF88,【参考】数式用3!$AD$15:$BA$23,MATCH(N88,【参考】数式用3!$AD$2:$BA$2,0)),"")</f>
        <v/>
      </c>
      <c r="Y88" s="969"/>
      <c r="Z88" s="118"/>
      <c r="AA88" s="109"/>
      <c r="AB88" s="467" t="str">
        <f>IFERROR(AA88*VLOOKUP(AG88,【参考】数式用3!$AD$24:$BA$27,MATCH(N88,【参考】数式用3!$AD$2:$BA$2,0)),"")</f>
        <v/>
      </c>
      <c r="AC88" s="120"/>
      <c r="AD88" s="459" t="str">
        <f t="shared" si="7"/>
        <v/>
      </c>
      <c r="AE88" s="460" t="str">
        <f t="shared" si="8"/>
        <v/>
      </c>
      <c r="AF88" s="460" t="str">
        <f t="shared" si="9"/>
        <v/>
      </c>
      <c r="AG88" s="460" t="str">
        <f t="shared" si="10"/>
        <v/>
      </c>
    </row>
    <row r="89" spans="1:33" ht="24.95" customHeight="1">
      <c r="A89" s="462">
        <v>74</v>
      </c>
      <c r="B89" s="970" t="str">
        <f>IF(基本情報入力シート!C126="","",基本情報入力シート!C126)</f>
        <v/>
      </c>
      <c r="C89" s="971"/>
      <c r="D89" s="971"/>
      <c r="E89" s="971"/>
      <c r="F89" s="971"/>
      <c r="G89" s="971"/>
      <c r="H89" s="971"/>
      <c r="I89" s="972"/>
      <c r="J89" s="463" t="str">
        <f>IF(基本情報入力シート!M126="","",基本情報入力シート!M126)</f>
        <v/>
      </c>
      <c r="K89" s="464" t="str">
        <f>IF(基本情報入力シート!R126="","",基本情報入力シート!R126)</f>
        <v/>
      </c>
      <c r="L89" s="464" t="str">
        <f>IF(基本情報入力シート!W126="","",基本情報入力シート!W126)</f>
        <v/>
      </c>
      <c r="M89" s="465" t="str">
        <f>IF(基本情報入力シート!X126="","",基本情報入力シート!X126)</f>
        <v/>
      </c>
      <c r="N89" s="466"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68" t="str">
        <f>IFERROR(V89*VLOOKUP(AF89,【参考】数式用3!$AD$15:$BA$23,MATCH(N89,【参考】数式用3!$AD$2:$BA$2,0)),"")</f>
        <v/>
      </c>
      <c r="Y89" s="969"/>
      <c r="Z89" s="118"/>
      <c r="AA89" s="109"/>
      <c r="AB89" s="467" t="str">
        <f>IFERROR(AA89*VLOOKUP(AG89,【参考】数式用3!$AD$24:$BA$27,MATCH(N89,【参考】数式用3!$AD$2:$BA$2,0)),"")</f>
        <v/>
      </c>
      <c r="AC89" s="120"/>
      <c r="AD89" s="459" t="str">
        <f t="shared" si="7"/>
        <v/>
      </c>
      <c r="AE89" s="460" t="str">
        <f t="shared" si="8"/>
        <v/>
      </c>
      <c r="AF89" s="460" t="str">
        <f t="shared" si="9"/>
        <v/>
      </c>
      <c r="AG89" s="460" t="str">
        <f t="shared" si="10"/>
        <v/>
      </c>
    </row>
    <row r="90" spans="1:33" ht="24.95" customHeight="1">
      <c r="A90" s="462">
        <v>75</v>
      </c>
      <c r="B90" s="970" t="str">
        <f>IF(基本情報入力シート!C127="","",基本情報入力シート!C127)</f>
        <v/>
      </c>
      <c r="C90" s="971"/>
      <c r="D90" s="971"/>
      <c r="E90" s="971"/>
      <c r="F90" s="971"/>
      <c r="G90" s="971"/>
      <c r="H90" s="971"/>
      <c r="I90" s="972"/>
      <c r="J90" s="463" t="str">
        <f>IF(基本情報入力シート!M127="","",基本情報入力シート!M127)</f>
        <v/>
      </c>
      <c r="K90" s="464" t="str">
        <f>IF(基本情報入力シート!R127="","",基本情報入力シート!R127)</f>
        <v/>
      </c>
      <c r="L90" s="464" t="str">
        <f>IF(基本情報入力シート!W127="","",基本情報入力シート!W127)</f>
        <v/>
      </c>
      <c r="M90" s="465" t="str">
        <f>IF(基本情報入力シート!X127="","",基本情報入力シート!X127)</f>
        <v/>
      </c>
      <c r="N90" s="466"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68" t="str">
        <f>IFERROR(V90*VLOOKUP(AF90,【参考】数式用3!$AD$15:$BA$23,MATCH(N90,【参考】数式用3!$AD$2:$BA$2,0)),"")</f>
        <v/>
      </c>
      <c r="Y90" s="969"/>
      <c r="Z90" s="118"/>
      <c r="AA90" s="109"/>
      <c r="AB90" s="467" t="str">
        <f>IFERROR(AA90*VLOOKUP(AG90,【参考】数式用3!$AD$24:$BA$27,MATCH(N90,【参考】数式用3!$AD$2:$BA$2,0)),"")</f>
        <v/>
      </c>
      <c r="AC90" s="120"/>
      <c r="AD90" s="459" t="str">
        <f t="shared" si="7"/>
        <v/>
      </c>
      <c r="AE90" s="460" t="str">
        <f t="shared" si="8"/>
        <v/>
      </c>
      <c r="AF90" s="460" t="str">
        <f t="shared" si="9"/>
        <v/>
      </c>
      <c r="AG90" s="460" t="str">
        <f t="shared" si="10"/>
        <v/>
      </c>
    </row>
    <row r="91" spans="1:33" ht="24.95" customHeight="1">
      <c r="A91" s="462">
        <v>76</v>
      </c>
      <c r="B91" s="970" t="str">
        <f>IF(基本情報入力シート!C128="","",基本情報入力シート!C128)</f>
        <v/>
      </c>
      <c r="C91" s="971"/>
      <c r="D91" s="971"/>
      <c r="E91" s="971"/>
      <c r="F91" s="971"/>
      <c r="G91" s="971"/>
      <c r="H91" s="971"/>
      <c r="I91" s="972"/>
      <c r="J91" s="463" t="str">
        <f>IF(基本情報入力シート!M128="","",基本情報入力シート!M128)</f>
        <v/>
      </c>
      <c r="K91" s="464" t="str">
        <f>IF(基本情報入力シート!R128="","",基本情報入力シート!R128)</f>
        <v/>
      </c>
      <c r="L91" s="464" t="str">
        <f>IF(基本情報入力シート!W128="","",基本情報入力シート!W128)</f>
        <v/>
      </c>
      <c r="M91" s="465" t="str">
        <f>IF(基本情報入力シート!X128="","",基本情報入力シート!X128)</f>
        <v/>
      </c>
      <c r="N91" s="466"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68" t="str">
        <f>IFERROR(V91*VLOOKUP(AF91,【参考】数式用3!$AD$15:$BA$23,MATCH(N91,【参考】数式用3!$AD$2:$BA$2,0)),"")</f>
        <v/>
      </c>
      <c r="Y91" s="969"/>
      <c r="Z91" s="118"/>
      <c r="AA91" s="109"/>
      <c r="AB91" s="467" t="str">
        <f>IFERROR(AA91*VLOOKUP(AG91,【参考】数式用3!$AD$24:$BA$27,MATCH(N91,【参考】数式用3!$AD$2:$BA$2,0)),"")</f>
        <v/>
      </c>
      <c r="AC91" s="120"/>
      <c r="AD91" s="459" t="str">
        <f t="shared" si="7"/>
        <v/>
      </c>
      <c r="AE91" s="460" t="str">
        <f t="shared" si="8"/>
        <v/>
      </c>
      <c r="AF91" s="460" t="str">
        <f t="shared" si="9"/>
        <v/>
      </c>
      <c r="AG91" s="460" t="str">
        <f t="shared" si="10"/>
        <v/>
      </c>
    </row>
    <row r="92" spans="1:33" ht="24.95" customHeight="1">
      <c r="A92" s="462">
        <v>77</v>
      </c>
      <c r="B92" s="970" t="str">
        <f>IF(基本情報入力シート!C129="","",基本情報入力シート!C129)</f>
        <v/>
      </c>
      <c r="C92" s="971"/>
      <c r="D92" s="971"/>
      <c r="E92" s="971"/>
      <c r="F92" s="971"/>
      <c r="G92" s="971"/>
      <c r="H92" s="971"/>
      <c r="I92" s="972"/>
      <c r="J92" s="463" t="str">
        <f>IF(基本情報入力シート!M129="","",基本情報入力シート!M129)</f>
        <v/>
      </c>
      <c r="K92" s="464" t="str">
        <f>IF(基本情報入力シート!R129="","",基本情報入力シート!R129)</f>
        <v/>
      </c>
      <c r="L92" s="464" t="str">
        <f>IF(基本情報入力シート!W129="","",基本情報入力シート!W129)</f>
        <v/>
      </c>
      <c r="M92" s="465" t="str">
        <f>IF(基本情報入力シート!X129="","",基本情報入力シート!X129)</f>
        <v/>
      </c>
      <c r="N92" s="466"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68" t="str">
        <f>IFERROR(V92*VLOOKUP(AF92,【参考】数式用3!$AD$15:$BA$23,MATCH(N92,【参考】数式用3!$AD$2:$BA$2,0)),"")</f>
        <v/>
      </c>
      <c r="Y92" s="969"/>
      <c r="Z92" s="118"/>
      <c r="AA92" s="109"/>
      <c r="AB92" s="467" t="str">
        <f>IFERROR(AA92*VLOOKUP(AG92,【参考】数式用3!$AD$24:$BA$27,MATCH(N92,【参考】数式用3!$AD$2:$BA$2,0)),"")</f>
        <v/>
      </c>
      <c r="AC92" s="120"/>
      <c r="AD92" s="459" t="str">
        <f t="shared" si="7"/>
        <v/>
      </c>
      <c r="AE92" s="460" t="str">
        <f t="shared" si="8"/>
        <v/>
      </c>
      <c r="AF92" s="460" t="str">
        <f t="shared" si="9"/>
        <v/>
      </c>
      <c r="AG92" s="460" t="str">
        <f t="shared" si="10"/>
        <v/>
      </c>
    </row>
    <row r="93" spans="1:33" ht="24.95" customHeight="1">
      <c r="A93" s="462">
        <v>78</v>
      </c>
      <c r="B93" s="970" t="str">
        <f>IF(基本情報入力シート!C130="","",基本情報入力シート!C130)</f>
        <v/>
      </c>
      <c r="C93" s="971"/>
      <c r="D93" s="971"/>
      <c r="E93" s="971"/>
      <c r="F93" s="971"/>
      <c r="G93" s="971"/>
      <c r="H93" s="971"/>
      <c r="I93" s="972"/>
      <c r="J93" s="463" t="str">
        <f>IF(基本情報入力シート!M130="","",基本情報入力シート!M130)</f>
        <v/>
      </c>
      <c r="K93" s="464" t="str">
        <f>IF(基本情報入力シート!R130="","",基本情報入力シート!R130)</f>
        <v/>
      </c>
      <c r="L93" s="464" t="str">
        <f>IF(基本情報入力シート!W130="","",基本情報入力シート!W130)</f>
        <v/>
      </c>
      <c r="M93" s="465" t="str">
        <f>IF(基本情報入力シート!X130="","",基本情報入力シート!X130)</f>
        <v/>
      </c>
      <c r="N93" s="466"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68" t="str">
        <f>IFERROR(V93*VLOOKUP(AF93,【参考】数式用3!$AD$15:$BA$23,MATCH(N93,【参考】数式用3!$AD$2:$BA$2,0)),"")</f>
        <v/>
      </c>
      <c r="Y93" s="969"/>
      <c r="Z93" s="118"/>
      <c r="AA93" s="109"/>
      <c r="AB93" s="467" t="str">
        <f>IFERROR(AA93*VLOOKUP(AG93,【参考】数式用3!$AD$24:$BA$27,MATCH(N93,【参考】数式用3!$AD$2:$BA$2,0)),"")</f>
        <v/>
      </c>
      <c r="AC93" s="120"/>
      <c r="AD93" s="459" t="str">
        <f t="shared" si="7"/>
        <v/>
      </c>
      <c r="AE93" s="460" t="str">
        <f t="shared" si="8"/>
        <v/>
      </c>
      <c r="AF93" s="460" t="str">
        <f t="shared" si="9"/>
        <v/>
      </c>
      <c r="AG93" s="460" t="str">
        <f t="shared" si="10"/>
        <v/>
      </c>
    </row>
    <row r="94" spans="1:33" ht="24.95" customHeight="1">
      <c r="A94" s="462">
        <v>79</v>
      </c>
      <c r="B94" s="970" t="str">
        <f>IF(基本情報入力シート!C131="","",基本情報入力シート!C131)</f>
        <v/>
      </c>
      <c r="C94" s="971"/>
      <c r="D94" s="971"/>
      <c r="E94" s="971"/>
      <c r="F94" s="971"/>
      <c r="G94" s="971"/>
      <c r="H94" s="971"/>
      <c r="I94" s="972"/>
      <c r="J94" s="463" t="str">
        <f>IF(基本情報入力シート!M131="","",基本情報入力シート!M131)</f>
        <v/>
      </c>
      <c r="K94" s="464" t="str">
        <f>IF(基本情報入力シート!R131="","",基本情報入力シート!R131)</f>
        <v/>
      </c>
      <c r="L94" s="464" t="str">
        <f>IF(基本情報入力シート!W131="","",基本情報入力シート!W131)</f>
        <v/>
      </c>
      <c r="M94" s="465" t="str">
        <f>IF(基本情報入力シート!X131="","",基本情報入力シート!X131)</f>
        <v/>
      </c>
      <c r="N94" s="466"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68" t="str">
        <f>IFERROR(V94*VLOOKUP(AF94,【参考】数式用3!$AD$15:$BA$23,MATCH(N94,【参考】数式用3!$AD$2:$BA$2,0)),"")</f>
        <v/>
      </c>
      <c r="Y94" s="969"/>
      <c r="Z94" s="118"/>
      <c r="AA94" s="109"/>
      <c r="AB94" s="467" t="str">
        <f>IFERROR(AA94*VLOOKUP(AG94,【参考】数式用3!$AD$24:$BA$27,MATCH(N94,【参考】数式用3!$AD$2:$BA$2,0)),"")</f>
        <v/>
      </c>
      <c r="AC94" s="120"/>
      <c r="AD94" s="459" t="str">
        <f t="shared" si="7"/>
        <v/>
      </c>
      <c r="AE94" s="460" t="str">
        <f t="shared" si="8"/>
        <v/>
      </c>
      <c r="AF94" s="460" t="str">
        <f t="shared" si="9"/>
        <v/>
      </c>
      <c r="AG94" s="460" t="str">
        <f t="shared" si="10"/>
        <v/>
      </c>
    </row>
    <row r="95" spans="1:33" ht="24.95" customHeight="1">
      <c r="A95" s="462">
        <v>80</v>
      </c>
      <c r="B95" s="970" t="str">
        <f>IF(基本情報入力シート!C132="","",基本情報入力シート!C132)</f>
        <v/>
      </c>
      <c r="C95" s="971"/>
      <c r="D95" s="971"/>
      <c r="E95" s="971"/>
      <c r="F95" s="971"/>
      <c r="G95" s="971"/>
      <c r="H95" s="971"/>
      <c r="I95" s="972"/>
      <c r="J95" s="463" t="str">
        <f>IF(基本情報入力シート!M132="","",基本情報入力シート!M132)</f>
        <v/>
      </c>
      <c r="K95" s="464" t="str">
        <f>IF(基本情報入力シート!R132="","",基本情報入力シート!R132)</f>
        <v/>
      </c>
      <c r="L95" s="464" t="str">
        <f>IF(基本情報入力シート!W132="","",基本情報入力シート!W132)</f>
        <v/>
      </c>
      <c r="M95" s="465" t="str">
        <f>IF(基本情報入力シート!X132="","",基本情報入力シート!X132)</f>
        <v/>
      </c>
      <c r="N95" s="466"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68" t="str">
        <f>IFERROR(V95*VLOOKUP(AF95,【参考】数式用3!$AD$15:$BA$23,MATCH(N95,【参考】数式用3!$AD$2:$BA$2,0)),"")</f>
        <v/>
      </c>
      <c r="Y95" s="969"/>
      <c r="Z95" s="118"/>
      <c r="AA95" s="109"/>
      <c r="AB95" s="467" t="str">
        <f>IFERROR(AA95*VLOOKUP(AG95,【参考】数式用3!$AD$24:$BA$27,MATCH(N95,【参考】数式用3!$AD$2:$BA$2,0)),"")</f>
        <v/>
      </c>
      <c r="AC95" s="120"/>
      <c r="AD95" s="459" t="str">
        <f t="shared" si="7"/>
        <v/>
      </c>
      <c r="AE95" s="460" t="str">
        <f t="shared" si="8"/>
        <v/>
      </c>
      <c r="AF95" s="460" t="str">
        <f t="shared" si="9"/>
        <v/>
      </c>
      <c r="AG95" s="460" t="str">
        <f t="shared" si="10"/>
        <v/>
      </c>
    </row>
    <row r="96" spans="1:33" ht="24.95" customHeight="1">
      <c r="A96" s="462">
        <v>81</v>
      </c>
      <c r="B96" s="970" t="str">
        <f>IF(基本情報入力シート!C133="","",基本情報入力シート!C133)</f>
        <v/>
      </c>
      <c r="C96" s="971"/>
      <c r="D96" s="971"/>
      <c r="E96" s="971"/>
      <c r="F96" s="971"/>
      <c r="G96" s="971"/>
      <c r="H96" s="971"/>
      <c r="I96" s="972"/>
      <c r="J96" s="463" t="str">
        <f>IF(基本情報入力シート!M133="","",基本情報入力シート!M133)</f>
        <v/>
      </c>
      <c r="K96" s="464" t="str">
        <f>IF(基本情報入力シート!R133="","",基本情報入力シート!R133)</f>
        <v/>
      </c>
      <c r="L96" s="464" t="str">
        <f>IF(基本情報入力シート!W133="","",基本情報入力シート!W133)</f>
        <v/>
      </c>
      <c r="M96" s="465" t="str">
        <f>IF(基本情報入力シート!X133="","",基本情報入力シート!X133)</f>
        <v/>
      </c>
      <c r="N96" s="466"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68" t="str">
        <f>IFERROR(V96*VLOOKUP(AF96,【参考】数式用3!$AD$15:$BA$23,MATCH(N96,【参考】数式用3!$AD$2:$BA$2,0)),"")</f>
        <v/>
      </c>
      <c r="Y96" s="969"/>
      <c r="Z96" s="118"/>
      <c r="AA96" s="109"/>
      <c r="AB96" s="467" t="str">
        <f>IFERROR(AA96*VLOOKUP(AG96,【参考】数式用3!$AD$24:$BA$27,MATCH(N96,【参考】数式用3!$AD$2:$BA$2,0)),"")</f>
        <v/>
      </c>
      <c r="AC96" s="120"/>
      <c r="AD96" s="459" t="str">
        <f t="shared" si="7"/>
        <v/>
      </c>
      <c r="AE96" s="460" t="str">
        <f t="shared" si="8"/>
        <v/>
      </c>
      <c r="AF96" s="460" t="str">
        <f t="shared" si="9"/>
        <v/>
      </c>
      <c r="AG96" s="460" t="str">
        <f t="shared" si="10"/>
        <v/>
      </c>
    </row>
    <row r="97" spans="1:33" ht="24.95" customHeight="1">
      <c r="A97" s="462">
        <v>82</v>
      </c>
      <c r="B97" s="970" t="str">
        <f>IF(基本情報入力シート!C134="","",基本情報入力シート!C134)</f>
        <v/>
      </c>
      <c r="C97" s="971"/>
      <c r="D97" s="971"/>
      <c r="E97" s="971"/>
      <c r="F97" s="971"/>
      <c r="G97" s="971"/>
      <c r="H97" s="971"/>
      <c r="I97" s="972"/>
      <c r="J97" s="463" t="str">
        <f>IF(基本情報入力シート!M134="","",基本情報入力シート!M134)</f>
        <v/>
      </c>
      <c r="K97" s="464" t="str">
        <f>IF(基本情報入力シート!R134="","",基本情報入力シート!R134)</f>
        <v/>
      </c>
      <c r="L97" s="464" t="str">
        <f>IF(基本情報入力シート!W134="","",基本情報入力シート!W134)</f>
        <v/>
      </c>
      <c r="M97" s="465" t="str">
        <f>IF(基本情報入力シート!X134="","",基本情報入力シート!X134)</f>
        <v/>
      </c>
      <c r="N97" s="466"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68" t="str">
        <f>IFERROR(V97*VLOOKUP(AF97,【参考】数式用3!$AD$15:$BA$23,MATCH(N97,【参考】数式用3!$AD$2:$BA$2,0)),"")</f>
        <v/>
      </c>
      <c r="Y97" s="969"/>
      <c r="Z97" s="118"/>
      <c r="AA97" s="109"/>
      <c r="AB97" s="467" t="str">
        <f>IFERROR(AA97*VLOOKUP(AG97,【参考】数式用3!$AD$24:$BA$27,MATCH(N97,【参考】数式用3!$AD$2:$BA$2,0)),"")</f>
        <v/>
      </c>
      <c r="AC97" s="120"/>
      <c r="AD97" s="459" t="str">
        <f t="shared" si="7"/>
        <v/>
      </c>
      <c r="AE97" s="460" t="str">
        <f t="shared" si="8"/>
        <v/>
      </c>
      <c r="AF97" s="460" t="str">
        <f t="shared" si="9"/>
        <v/>
      </c>
      <c r="AG97" s="460" t="str">
        <f t="shared" si="10"/>
        <v/>
      </c>
    </row>
    <row r="98" spans="1:33" ht="24.95" customHeight="1">
      <c r="A98" s="462">
        <v>83</v>
      </c>
      <c r="B98" s="970" t="str">
        <f>IF(基本情報入力シート!C135="","",基本情報入力シート!C135)</f>
        <v/>
      </c>
      <c r="C98" s="971"/>
      <c r="D98" s="971"/>
      <c r="E98" s="971"/>
      <c r="F98" s="971"/>
      <c r="G98" s="971"/>
      <c r="H98" s="971"/>
      <c r="I98" s="972"/>
      <c r="J98" s="463" t="str">
        <f>IF(基本情報入力シート!M135="","",基本情報入力シート!M135)</f>
        <v/>
      </c>
      <c r="K98" s="464" t="str">
        <f>IF(基本情報入力シート!R135="","",基本情報入力シート!R135)</f>
        <v/>
      </c>
      <c r="L98" s="464" t="str">
        <f>IF(基本情報入力シート!W135="","",基本情報入力シート!W135)</f>
        <v/>
      </c>
      <c r="M98" s="465" t="str">
        <f>IF(基本情報入力シート!X135="","",基本情報入力シート!X135)</f>
        <v/>
      </c>
      <c r="N98" s="466"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68" t="str">
        <f>IFERROR(V98*VLOOKUP(AF98,【参考】数式用3!$AD$15:$BA$23,MATCH(N98,【参考】数式用3!$AD$2:$BA$2,0)),"")</f>
        <v/>
      </c>
      <c r="Y98" s="969"/>
      <c r="Z98" s="118"/>
      <c r="AA98" s="109"/>
      <c r="AB98" s="467" t="str">
        <f>IFERROR(AA98*VLOOKUP(AG98,【参考】数式用3!$AD$24:$BA$27,MATCH(N98,【参考】数式用3!$AD$2:$BA$2,0)),"")</f>
        <v/>
      </c>
      <c r="AC98" s="120"/>
      <c r="AD98" s="459" t="str">
        <f t="shared" si="7"/>
        <v/>
      </c>
      <c r="AE98" s="460" t="str">
        <f t="shared" si="8"/>
        <v/>
      </c>
      <c r="AF98" s="460" t="str">
        <f t="shared" si="9"/>
        <v/>
      </c>
      <c r="AG98" s="460" t="str">
        <f t="shared" si="10"/>
        <v/>
      </c>
    </row>
    <row r="99" spans="1:33" ht="24.95" customHeight="1">
      <c r="A99" s="462">
        <v>84</v>
      </c>
      <c r="B99" s="970" t="str">
        <f>IF(基本情報入力シート!C136="","",基本情報入力シート!C136)</f>
        <v/>
      </c>
      <c r="C99" s="971"/>
      <c r="D99" s="971"/>
      <c r="E99" s="971"/>
      <c r="F99" s="971"/>
      <c r="G99" s="971"/>
      <c r="H99" s="971"/>
      <c r="I99" s="972"/>
      <c r="J99" s="463" t="str">
        <f>IF(基本情報入力シート!M136="","",基本情報入力シート!M136)</f>
        <v/>
      </c>
      <c r="K99" s="464" t="str">
        <f>IF(基本情報入力シート!R136="","",基本情報入力シート!R136)</f>
        <v/>
      </c>
      <c r="L99" s="464" t="str">
        <f>IF(基本情報入力シート!W136="","",基本情報入力シート!W136)</f>
        <v/>
      </c>
      <c r="M99" s="465" t="str">
        <f>IF(基本情報入力シート!X136="","",基本情報入力シート!X136)</f>
        <v/>
      </c>
      <c r="N99" s="466"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68" t="str">
        <f>IFERROR(V99*VLOOKUP(AF99,【参考】数式用3!$AD$15:$BA$23,MATCH(N99,【参考】数式用3!$AD$2:$BA$2,0)),"")</f>
        <v/>
      </c>
      <c r="Y99" s="969"/>
      <c r="Z99" s="118"/>
      <c r="AA99" s="109"/>
      <c r="AB99" s="467" t="str">
        <f>IFERROR(AA99*VLOOKUP(AG99,【参考】数式用3!$AD$24:$BA$27,MATCH(N99,【参考】数式用3!$AD$2:$BA$2,0)),"")</f>
        <v/>
      </c>
      <c r="AC99" s="120"/>
      <c r="AD99" s="459" t="str">
        <f t="shared" si="7"/>
        <v/>
      </c>
      <c r="AE99" s="460" t="str">
        <f t="shared" si="8"/>
        <v/>
      </c>
      <c r="AF99" s="460" t="str">
        <f t="shared" si="9"/>
        <v/>
      </c>
      <c r="AG99" s="460" t="str">
        <f t="shared" si="10"/>
        <v/>
      </c>
    </row>
    <row r="100" spans="1:33" ht="24.95" customHeight="1">
      <c r="A100" s="462">
        <v>85</v>
      </c>
      <c r="B100" s="970" t="str">
        <f>IF(基本情報入力シート!C137="","",基本情報入力シート!C137)</f>
        <v/>
      </c>
      <c r="C100" s="971"/>
      <c r="D100" s="971"/>
      <c r="E100" s="971"/>
      <c r="F100" s="971"/>
      <c r="G100" s="971"/>
      <c r="H100" s="971"/>
      <c r="I100" s="972"/>
      <c r="J100" s="463" t="str">
        <f>IF(基本情報入力シート!M137="","",基本情報入力シート!M137)</f>
        <v/>
      </c>
      <c r="K100" s="464" t="str">
        <f>IF(基本情報入力シート!R137="","",基本情報入力シート!R137)</f>
        <v/>
      </c>
      <c r="L100" s="464" t="str">
        <f>IF(基本情報入力シート!W137="","",基本情報入力シート!W137)</f>
        <v/>
      </c>
      <c r="M100" s="465" t="str">
        <f>IF(基本情報入力シート!X137="","",基本情報入力シート!X137)</f>
        <v/>
      </c>
      <c r="N100" s="466"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68" t="str">
        <f>IFERROR(V100*VLOOKUP(AF100,【参考】数式用3!$AD$15:$BA$23,MATCH(N100,【参考】数式用3!$AD$2:$BA$2,0)),"")</f>
        <v/>
      </c>
      <c r="Y100" s="969"/>
      <c r="Z100" s="118"/>
      <c r="AA100" s="109"/>
      <c r="AB100" s="467" t="str">
        <f>IFERROR(AA100*VLOOKUP(AG100,【参考】数式用3!$AD$24:$BA$27,MATCH(N100,【参考】数式用3!$AD$2:$BA$2,0)),"")</f>
        <v/>
      </c>
      <c r="AC100" s="120"/>
      <c r="AD100" s="459" t="str">
        <f t="shared" si="7"/>
        <v/>
      </c>
      <c r="AE100" s="460" t="str">
        <f t="shared" si="8"/>
        <v/>
      </c>
      <c r="AF100" s="460" t="str">
        <f t="shared" si="9"/>
        <v/>
      </c>
      <c r="AG100" s="460" t="str">
        <f t="shared" si="10"/>
        <v/>
      </c>
    </row>
    <row r="101" spans="1:33" ht="24.95" customHeight="1">
      <c r="A101" s="462">
        <v>86</v>
      </c>
      <c r="B101" s="970" t="str">
        <f>IF(基本情報入力シート!C138="","",基本情報入力シート!C138)</f>
        <v/>
      </c>
      <c r="C101" s="971"/>
      <c r="D101" s="971"/>
      <c r="E101" s="971"/>
      <c r="F101" s="971"/>
      <c r="G101" s="971"/>
      <c r="H101" s="971"/>
      <c r="I101" s="972"/>
      <c r="J101" s="463" t="str">
        <f>IF(基本情報入力シート!M138="","",基本情報入力シート!M138)</f>
        <v/>
      </c>
      <c r="K101" s="464" t="str">
        <f>IF(基本情報入力シート!R138="","",基本情報入力シート!R138)</f>
        <v/>
      </c>
      <c r="L101" s="464" t="str">
        <f>IF(基本情報入力シート!W138="","",基本情報入力シート!W138)</f>
        <v/>
      </c>
      <c r="M101" s="465" t="str">
        <f>IF(基本情報入力シート!X138="","",基本情報入力シート!X138)</f>
        <v/>
      </c>
      <c r="N101" s="466"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68" t="str">
        <f>IFERROR(V101*VLOOKUP(AF101,【参考】数式用3!$AD$15:$BA$23,MATCH(N101,【参考】数式用3!$AD$2:$BA$2,0)),"")</f>
        <v/>
      </c>
      <c r="Y101" s="969"/>
      <c r="Z101" s="118"/>
      <c r="AA101" s="109"/>
      <c r="AB101" s="467" t="str">
        <f>IFERROR(AA101*VLOOKUP(AG101,【参考】数式用3!$AD$24:$BA$27,MATCH(N101,【参考】数式用3!$AD$2:$BA$2,0)),"")</f>
        <v/>
      </c>
      <c r="AC101" s="120"/>
      <c r="AD101" s="459" t="str">
        <f t="shared" si="7"/>
        <v/>
      </c>
      <c r="AE101" s="460" t="str">
        <f t="shared" si="8"/>
        <v/>
      </c>
      <c r="AF101" s="460" t="str">
        <f t="shared" si="9"/>
        <v/>
      </c>
      <c r="AG101" s="460" t="str">
        <f t="shared" si="10"/>
        <v/>
      </c>
    </row>
    <row r="102" spans="1:33" ht="24.95" customHeight="1">
      <c r="A102" s="462">
        <v>87</v>
      </c>
      <c r="B102" s="970" t="str">
        <f>IF(基本情報入力シート!C139="","",基本情報入力シート!C139)</f>
        <v/>
      </c>
      <c r="C102" s="971"/>
      <c r="D102" s="971"/>
      <c r="E102" s="971"/>
      <c r="F102" s="971"/>
      <c r="G102" s="971"/>
      <c r="H102" s="971"/>
      <c r="I102" s="972"/>
      <c r="J102" s="463" t="str">
        <f>IF(基本情報入力シート!M139="","",基本情報入力シート!M139)</f>
        <v/>
      </c>
      <c r="K102" s="464" t="str">
        <f>IF(基本情報入力シート!R139="","",基本情報入力シート!R139)</f>
        <v/>
      </c>
      <c r="L102" s="464" t="str">
        <f>IF(基本情報入力シート!W139="","",基本情報入力シート!W139)</f>
        <v/>
      </c>
      <c r="M102" s="465" t="str">
        <f>IF(基本情報入力シート!X139="","",基本情報入力シート!X139)</f>
        <v/>
      </c>
      <c r="N102" s="466"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68" t="str">
        <f>IFERROR(V102*VLOOKUP(AF102,【参考】数式用3!$AD$15:$BA$23,MATCH(N102,【参考】数式用3!$AD$2:$BA$2,0)),"")</f>
        <v/>
      </c>
      <c r="Y102" s="969"/>
      <c r="Z102" s="118"/>
      <c r="AA102" s="109"/>
      <c r="AB102" s="467" t="str">
        <f>IFERROR(AA102*VLOOKUP(AG102,【参考】数式用3!$AD$24:$BA$27,MATCH(N102,【参考】数式用3!$AD$2:$BA$2,0)),"")</f>
        <v/>
      </c>
      <c r="AC102" s="120"/>
      <c r="AD102" s="459" t="str">
        <f t="shared" si="7"/>
        <v/>
      </c>
      <c r="AE102" s="460" t="str">
        <f t="shared" si="8"/>
        <v/>
      </c>
      <c r="AF102" s="460" t="str">
        <f t="shared" si="9"/>
        <v/>
      </c>
      <c r="AG102" s="460" t="str">
        <f t="shared" si="10"/>
        <v/>
      </c>
    </row>
    <row r="103" spans="1:33" ht="24.95" customHeight="1">
      <c r="A103" s="462">
        <v>88</v>
      </c>
      <c r="B103" s="970" t="str">
        <f>IF(基本情報入力シート!C140="","",基本情報入力シート!C140)</f>
        <v/>
      </c>
      <c r="C103" s="971"/>
      <c r="D103" s="971"/>
      <c r="E103" s="971"/>
      <c r="F103" s="971"/>
      <c r="G103" s="971"/>
      <c r="H103" s="971"/>
      <c r="I103" s="972"/>
      <c r="J103" s="463" t="str">
        <f>IF(基本情報入力シート!M140="","",基本情報入力シート!M140)</f>
        <v/>
      </c>
      <c r="K103" s="464" t="str">
        <f>IF(基本情報入力シート!R140="","",基本情報入力シート!R140)</f>
        <v/>
      </c>
      <c r="L103" s="464" t="str">
        <f>IF(基本情報入力シート!W140="","",基本情報入力シート!W140)</f>
        <v/>
      </c>
      <c r="M103" s="465" t="str">
        <f>IF(基本情報入力シート!X140="","",基本情報入力シート!X140)</f>
        <v/>
      </c>
      <c r="N103" s="466"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68" t="str">
        <f>IFERROR(V103*VLOOKUP(AF103,【参考】数式用3!$AD$15:$BA$23,MATCH(N103,【参考】数式用3!$AD$2:$BA$2,0)),"")</f>
        <v/>
      </c>
      <c r="Y103" s="969"/>
      <c r="Z103" s="118"/>
      <c r="AA103" s="109"/>
      <c r="AB103" s="467" t="str">
        <f>IFERROR(AA103*VLOOKUP(AG103,【参考】数式用3!$AD$24:$BA$27,MATCH(N103,【参考】数式用3!$AD$2:$BA$2,0)),"")</f>
        <v/>
      </c>
      <c r="AC103" s="120"/>
      <c r="AD103" s="459" t="str">
        <f t="shared" si="7"/>
        <v/>
      </c>
      <c r="AE103" s="460" t="str">
        <f t="shared" si="8"/>
        <v/>
      </c>
      <c r="AF103" s="460" t="str">
        <f t="shared" si="9"/>
        <v/>
      </c>
      <c r="AG103" s="460" t="str">
        <f t="shared" si="10"/>
        <v/>
      </c>
    </row>
    <row r="104" spans="1:33" ht="24.95" customHeight="1">
      <c r="A104" s="462">
        <v>89</v>
      </c>
      <c r="B104" s="970" t="str">
        <f>IF(基本情報入力シート!C141="","",基本情報入力シート!C141)</f>
        <v/>
      </c>
      <c r="C104" s="971"/>
      <c r="D104" s="971"/>
      <c r="E104" s="971"/>
      <c r="F104" s="971"/>
      <c r="G104" s="971"/>
      <c r="H104" s="971"/>
      <c r="I104" s="972"/>
      <c r="J104" s="463" t="str">
        <f>IF(基本情報入力シート!M141="","",基本情報入力シート!M141)</f>
        <v/>
      </c>
      <c r="K104" s="464" t="str">
        <f>IF(基本情報入力シート!R141="","",基本情報入力シート!R141)</f>
        <v/>
      </c>
      <c r="L104" s="464" t="str">
        <f>IF(基本情報入力シート!W141="","",基本情報入力シート!W141)</f>
        <v/>
      </c>
      <c r="M104" s="465" t="str">
        <f>IF(基本情報入力シート!X141="","",基本情報入力シート!X141)</f>
        <v/>
      </c>
      <c r="N104" s="466"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68" t="str">
        <f>IFERROR(V104*VLOOKUP(AF104,【参考】数式用3!$AD$15:$BA$23,MATCH(N104,【参考】数式用3!$AD$2:$BA$2,0)),"")</f>
        <v/>
      </c>
      <c r="Y104" s="969"/>
      <c r="Z104" s="118"/>
      <c r="AA104" s="109"/>
      <c r="AB104" s="467" t="str">
        <f>IFERROR(AA104*VLOOKUP(AG104,【参考】数式用3!$AD$24:$BA$27,MATCH(N104,【参考】数式用3!$AD$2:$BA$2,0)),"")</f>
        <v/>
      </c>
      <c r="AC104" s="120"/>
      <c r="AD104" s="459" t="str">
        <f t="shared" si="7"/>
        <v/>
      </c>
      <c r="AE104" s="460" t="str">
        <f t="shared" si="8"/>
        <v/>
      </c>
      <c r="AF104" s="460" t="str">
        <f t="shared" si="9"/>
        <v/>
      </c>
      <c r="AG104" s="460" t="str">
        <f t="shared" si="10"/>
        <v/>
      </c>
    </row>
    <row r="105" spans="1:33" ht="24.95" customHeight="1">
      <c r="A105" s="462">
        <v>90</v>
      </c>
      <c r="B105" s="970" t="str">
        <f>IF(基本情報入力シート!C142="","",基本情報入力シート!C142)</f>
        <v/>
      </c>
      <c r="C105" s="971"/>
      <c r="D105" s="971"/>
      <c r="E105" s="971"/>
      <c r="F105" s="971"/>
      <c r="G105" s="971"/>
      <c r="H105" s="971"/>
      <c r="I105" s="972"/>
      <c r="J105" s="463" t="str">
        <f>IF(基本情報入力シート!M142="","",基本情報入力シート!M142)</f>
        <v/>
      </c>
      <c r="K105" s="464" t="str">
        <f>IF(基本情報入力シート!R142="","",基本情報入力シート!R142)</f>
        <v/>
      </c>
      <c r="L105" s="464" t="str">
        <f>IF(基本情報入力シート!W142="","",基本情報入力シート!W142)</f>
        <v/>
      </c>
      <c r="M105" s="465" t="str">
        <f>IF(基本情報入力シート!X142="","",基本情報入力シート!X142)</f>
        <v/>
      </c>
      <c r="N105" s="466"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68" t="str">
        <f>IFERROR(V105*VLOOKUP(AF105,【参考】数式用3!$AD$15:$BA$23,MATCH(N105,【参考】数式用3!$AD$2:$BA$2,0)),"")</f>
        <v/>
      </c>
      <c r="Y105" s="969"/>
      <c r="Z105" s="118"/>
      <c r="AA105" s="109"/>
      <c r="AB105" s="467" t="str">
        <f>IFERROR(AA105*VLOOKUP(AG105,【参考】数式用3!$AD$24:$BA$27,MATCH(N105,【参考】数式用3!$AD$2:$BA$2,0)),"")</f>
        <v/>
      </c>
      <c r="AC105" s="120"/>
      <c r="AD105" s="459" t="str">
        <f t="shared" si="7"/>
        <v/>
      </c>
      <c r="AE105" s="460" t="str">
        <f t="shared" si="8"/>
        <v/>
      </c>
      <c r="AF105" s="460" t="str">
        <f t="shared" si="9"/>
        <v/>
      </c>
      <c r="AG105" s="460" t="str">
        <f t="shared" si="10"/>
        <v/>
      </c>
    </row>
    <row r="106" spans="1:33" ht="24.95" customHeight="1">
      <c r="A106" s="462">
        <v>91</v>
      </c>
      <c r="B106" s="970" t="str">
        <f>IF(基本情報入力シート!C143="","",基本情報入力シート!C143)</f>
        <v/>
      </c>
      <c r="C106" s="971"/>
      <c r="D106" s="971"/>
      <c r="E106" s="971"/>
      <c r="F106" s="971"/>
      <c r="G106" s="971"/>
      <c r="H106" s="971"/>
      <c r="I106" s="972"/>
      <c r="J106" s="463" t="str">
        <f>IF(基本情報入力シート!M143="","",基本情報入力シート!M143)</f>
        <v/>
      </c>
      <c r="K106" s="464" t="str">
        <f>IF(基本情報入力シート!R143="","",基本情報入力シート!R143)</f>
        <v/>
      </c>
      <c r="L106" s="464" t="str">
        <f>IF(基本情報入力シート!W143="","",基本情報入力シート!W143)</f>
        <v/>
      </c>
      <c r="M106" s="465" t="str">
        <f>IF(基本情報入力シート!X143="","",基本情報入力シート!X143)</f>
        <v/>
      </c>
      <c r="N106" s="466"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68" t="str">
        <f>IFERROR(V106*VLOOKUP(AF106,【参考】数式用3!$AD$15:$BA$23,MATCH(N106,【参考】数式用3!$AD$2:$BA$2,0)),"")</f>
        <v/>
      </c>
      <c r="Y106" s="969"/>
      <c r="Z106" s="118"/>
      <c r="AA106" s="109"/>
      <c r="AB106" s="467" t="str">
        <f>IFERROR(AA106*VLOOKUP(AG106,【参考】数式用3!$AD$24:$BA$27,MATCH(N106,【参考】数式用3!$AD$2:$BA$2,0)),"")</f>
        <v/>
      </c>
      <c r="AC106" s="120"/>
      <c r="AD106" s="459" t="str">
        <f t="shared" si="7"/>
        <v/>
      </c>
      <c r="AE106" s="460" t="str">
        <f t="shared" si="8"/>
        <v/>
      </c>
      <c r="AF106" s="460" t="str">
        <f t="shared" si="9"/>
        <v/>
      </c>
      <c r="AG106" s="460" t="str">
        <f t="shared" si="10"/>
        <v/>
      </c>
    </row>
    <row r="107" spans="1:33" ht="24.95" customHeight="1">
      <c r="A107" s="462">
        <v>92</v>
      </c>
      <c r="B107" s="970" t="str">
        <f>IF(基本情報入力シート!C144="","",基本情報入力シート!C144)</f>
        <v/>
      </c>
      <c r="C107" s="971"/>
      <c r="D107" s="971"/>
      <c r="E107" s="971"/>
      <c r="F107" s="971"/>
      <c r="G107" s="971"/>
      <c r="H107" s="971"/>
      <c r="I107" s="972"/>
      <c r="J107" s="463" t="str">
        <f>IF(基本情報入力シート!M144="","",基本情報入力シート!M144)</f>
        <v/>
      </c>
      <c r="K107" s="464" t="str">
        <f>IF(基本情報入力シート!R144="","",基本情報入力シート!R144)</f>
        <v/>
      </c>
      <c r="L107" s="464" t="str">
        <f>IF(基本情報入力シート!W144="","",基本情報入力シート!W144)</f>
        <v/>
      </c>
      <c r="M107" s="465" t="str">
        <f>IF(基本情報入力シート!X144="","",基本情報入力シート!X144)</f>
        <v/>
      </c>
      <c r="N107" s="466"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68" t="str">
        <f>IFERROR(V107*VLOOKUP(AF107,【参考】数式用3!$AD$15:$BA$23,MATCH(N107,【参考】数式用3!$AD$2:$BA$2,0)),"")</f>
        <v/>
      </c>
      <c r="Y107" s="969"/>
      <c r="Z107" s="118"/>
      <c r="AA107" s="109"/>
      <c r="AB107" s="467" t="str">
        <f>IFERROR(AA107*VLOOKUP(AG107,【参考】数式用3!$AD$24:$BA$27,MATCH(N107,【参考】数式用3!$AD$2:$BA$2,0)),"")</f>
        <v/>
      </c>
      <c r="AC107" s="120"/>
      <c r="AD107" s="459" t="str">
        <f t="shared" si="7"/>
        <v/>
      </c>
      <c r="AE107" s="460" t="str">
        <f t="shared" si="8"/>
        <v/>
      </c>
      <c r="AF107" s="460" t="str">
        <f t="shared" si="9"/>
        <v/>
      </c>
      <c r="AG107" s="460" t="str">
        <f t="shared" si="10"/>
        <v/>
      </c>
    </row>
    <row r="108" spans="1:33" ht="24.95" customHeight="1">
      <c r="A108" s="462">
        <v>93</v>
      </c>
      <c r="B108" s="970" t="str">
        <f>IF(基本情報入力シート!C145="","",基本情報入力シート!C145)</f>
        <v/>
      </c>
      <c r="C108" s="971"/>
      <c r="D108" s="971"/>
      <c r="E108" s="971"/>
      <c r="F108" s="971"/>
      <c r="G108" s="971"/>
      <c r="H108" s="971"/>
      <c r="I108" s="972"/>
      <c r="J108" s="463" t="str">
        <f>IF(基本情報入力シート!M145="","",基本情報入力シート!M145)</f>
        <v/>
      </c>
      <c r="K108" s="464" t="str">
        <f>IF(基本情報入力シート!R145="","",基本情報入力シート!R145)</f>
        <v/>
      </c>
      <c r="L108" s="464" t="str">
        <f>IF(基本情報入力シート!W145="","",基本情報入力シート!W145)</f>
        <v/>
      </c>
      <c r="M108" s="465" t="str">
        <f>IF(基本情報入力シート!X145="","",基本情報入力シート!X145)</f>
        <v/>
      </c>
      <c r="N108" s="466"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68" t="str">
        <f>IFERROR(V108*VLOOKUP(AF108,【参考】数式用3!$AD$15:$BA$23,MATCH(N108,【参考】数式用3!$AD$2:$BA$2,0)),"")</f>
        <v/>
      </c>
      <c r="Y108" s="969"/>
      <c r="Z108" s="118"/>
      <c r="AA108" s="109"/>
      <c r="AB108" s="467" t="str">
        <f>IFERROR(AA108*VLOOKUP(AG108,【参考】数式用3!$AD$24:$BA$27,MATCH(N108,【参考】数式用3!$AD$2:$BA$2,0)),"")</f>
        <v/>
      </c>
      <c r="AC108" s="120"/>
      <c r="AD108" s="459" t="str">
        <f t="shared" si="7"/>
        <v/>
      </c>
      <c r="AE108" s="460" t="str">
        <f t="shared" si="8"/>
        <v/>
      </c>
      <c r="AF108" s="460" t="str">
        <f t="shared" si="9"/>
        <v/>
      </c>
      <c r="AG108" s="460" t="str">
        <f t="shared" si="10"/>
        <v/>
      </c>
    </row>
    <row r="109" spans="1:33" ht="24.95" customHeight="1">
      <c r="A109" s="462">
        <v>94</v>
      </c>
      <c r="B109" s="970" t="str">
        <f>IF(基本情報入力シート!C146="","",基本情報入力シート!C146)</f>
        <v/>
      </c>
      <c r="C109" s="971"/>
      <c r="D109" s="971"/>
      <c r="E109" s="971"/>
      <c r="F109" s="971"/>
      <c r="G109" s="971"/>
      <c r="H109" s="971"/>
      <c r="I109" s="972"/>
      <c r="J109" s="463" t="str">
        <f>IF(基本情報入力シート!M146="","",基本情報入力シート!M146)</f>
        <v/>
      </c>
      <c r="K109" s="464" t="str">
        <f>IF(基本情報入力シート!R146="","",基本情報入力シート!R146)</f>
        <v/>
      </c>
      <c r="L109" s="464" t="str">
        <f>IF(基本情報入力シート!W146="","",基本情報入力シート!W146)</f>
        <v/>
      </c>
      <c r="M109" s="465" t="str">
        <f>IF(基本情報入力シート!X146="","",基本情報入力シート!X146)</f>
        <v/>
      </c>
      <c r="N109" s="466"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68" t="str">
        <f>IFERROR(V109*VLOOKUP(AF109,【参考】数式用3!$AD$15:$BA$23,MATCH(N109,【参考】数式用3!$AD$2:$BA$2,0)),"")</f>
        <v/>
      </c>
      <c r="Y109" s="969"/>
      <c r="Z109" s="118"/>
      <c r="AA109" s="109"/>
      <c r="AB109" s="467" t="str">
        <f>IFERROR(AA109*VLOOKUP(AG109,【参考】数式用3!$AD$24:$BA$27,MATCH(N109,【参考】数式用3!$AD$2:$BA$2,0)),"")</f>
        <v/>
      </c>
      <c r="AC109" s="120"/>
      <c r="AD109" s="459" t="str">
        <f t="shared" si="7"/>
        <v/>
      </c>
      <c r="AE109" s="460" t="str">
        <f t="shared" si="8"/>
        <v/>
      </c>
      <c r="AF109" s="460" t="str">
        <f t="shared" si="9"/>
        <v/>
      </c>
      <c r="AG109" s="460" t="str">
        <f t="shared" si="10"/>
        <v/>
      </c>
    </row>
    <row r="110" spans="1:33" ht="24.95" customHeight="1">
      <c r="A110" s="462">
        <v>95</v>
      </c>
      <c r="B110" s="970" t="str">
        <f>IF(基本情報入力シート!C147="","",基本情報入力シート!C147)</f>
        <v/>
      </c>
      <c r="C110" s="971"/>
      <c r="D110" s="971"/>
      <c r="E110" s="971"/>
      <c r="F110" s="971"/>
      <c r="G110" s="971"/>
      <c r="H110" s="971"/>
      <c r="I110" s="972"/>
      <c r="J110" s="463" t="str">
        <f>IF(基本情報入力シート!M147="","",基本情報入力シート!M147)</f>
        <v/>
      </c>
      <c r="K110" s="464" t="str">
        <f>IF(基本情報入力シート!R147="","",基本情報入力シート!R147)</f>
        <v/>
      </c>
      <c r="L110" s="464" t="str">
        <f>IF(基本情報入力シート!W147="","",基本情報入力シート!W147)</f>
        <v/>
      </c>
      <c r="M110" s="465" t="str">
        <f>IF(基本情報入力シート!X147="","",基本情報入力シート!X147)</f>
        <v/>
      </c>
      <c r="N110" s="466"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68" t="str">
        <f>IFERROR(V110*VLOOKUP(AF110,【参考】数式用3!$AD$15:$BA$23,MATCH(N110,【参考】数式用3!$AD$2:$BA$2,0)),"")</f>
        <v/>
      </c>
      <c r="Y110" s="969"/>
      <c r="Z110" s="118"/>
      <c r="AA110" s="109"/>
      <c r="AB110" s="467" t="str">
        <f>IFERROR(AA110*VLOOKUP(AG110,【参考】数式用3!$AD$24:$BA$27,MATCH(N110,【参考】数式用3!$AD$2:$BA$2,0)),"")</f>
        <v/>
      </c>
      <c r="AC110" s="120"/>
      <c r="AD110" s="459" t="str">
        <f t="shared" si="7"/>
        <v/>
      </c>
      <c r="AE110" s="460" t="str">
        <f t="shared" si="8"/>
        <v/>
      </c>
      <c r="AF110" s="460" t="str">
        <f t="shared" si="9"/>
        <v/>
      </c>
      <c r="AG110" s="460" t="str">
        <f t="shared" si="10"/>
        <v/>
      </c>
    </row>
    <row r="111" spans="1:33" ht="24.95" customHeight="1">
      <c r="A111" s="462">
        <v>96</v>
      </c>
      <c r="B111" s="970" t="str">
        <f>IF(基本情報入力シート!C148="","",基本情報入力シート!C148)</f>
        <v/>
      </c>
      <c r="C111" s="971"/>
      <c r="D111" s="971"/>
      <c r="E111" s="971"/>
      <c r="F111" s="971"/>
      <c r="G111" s="971"/>
      <c r="H111" s="971"/>
      <c r="I111" s="972"/>
      <c r="J111" s="463" t="str">
        <f>IF(基本情報入力シート!M148="","",基本情報入力シート!M148)</f>
        <v/>
      </c>
      <c r="K111" s="464" t="str">
        <f>IF(基本情報入力シート!R148="","",基本情報入力シート!R148)</f>
        <v/>
      </c>
      <c r="L111" s="464" t="str">
        <f>IF(基本情報入力シート!W148="","",基本情報入力シート!W148)</f>
        <v/>
      </c>
      <c r="M111" s="465" t="str">
        <f>IF(基本情報入力シート!X148="","",基本情報入力シート!X148)</f>
        <v/>
      </c>
      <c r="N111" s="466"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68" t="str">
        <f>IFERROR(V111*VLOOKUP(AF111,【参考】数式用3!$AD$15:$BA$23,MATCH(N111,【参考】数式用3!$AD$2:$BA$2,0)),"")</f>
        <v/>
      </c>
      <c r="Y111" s="969"/>
      <c r="Z111" s="118"/>
      <c r="AA111" s="109"/>
      <c r="AB111" s="467" t="str">
        <f>IFERROR(AA111*VLOOKUP(AG111,【参考】数式用3!$AD$24:$BA$27,MATCH(N111,【参考】数式用3!$AD$2:$BA$2,0)),"")</f>
        <v/>
      </c>
      <c r="AC111" s="120"/>
      <c r="AD111" s="459" t="str">
        <f t="shared" si="7"/>
        <v/>
      </c>
      <c r="AE111" s="460" t="str">
        <f t="shared" si="8"/>
        <v/>
      </c>
      <c r="AF111" s="460" t="str">
        <f t="shared" si="9"/>
        <v/>
      </c>
      <c r="AG111" s="460" t="str">
        <f t="shared" si="10"/>
        <v/>
      </c>
    </row>
    <row r="112" spans="1:33" ht="24.95" customHeight="1">
      <c r="A112" s="462">
        <v>97</v>
      </c>
      <c r="B112" s="970" t="str">
        <f>IF(基本情報入力シート!C149="","",基本情報入力シート!C149)</f>
        <v/>
      </c>
      <c r="C112" s="971"/>
      <c r="D112" s="971"/>
      <c r="E112" s="971"/>
      <c r="F112" s="971"/>
      <c r="G112" s="971"/>
      <c r="H112" s="971"/>
      <c r="I112" s="972"/>
      <c r="J112" s="463" t="str">
        <f>IF(基本情報入力シート!M149="","",基本情報入力シート!M149)</f>
        <v/>
      </c>
      <c r="K112" s="464" t="str">
        <f>IF(基本情報入力シート!R149="","",基本情報入力シート!R149)</f>
        <v/>
      </c>
      <c r="L112" s="464" t="str">
        <f>IF(基本情報入力シート!W149="","",基本情報入力シート!W149)</f>
        <v/>
      </c>
      <c r="M112" s="465" t="str">
        <f>IF(基本情報入力シート!X149="","",基本情報入力シート!X149)</f>
        <v/>
      </c>
      <c r="N112" s="466"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68" t="str">
        <f>IFERROR(V112*VLOOKUP(AF112,【参考】数式用3!$AD$15:$BA$23,MATCH(N112,【参考】数式用3!$AD$2:$BA$2,0)),"")</f>
        <v/>
      </c>
      <c r="Y112" s="969"/>
      <c r="Z112" s="118"/>
      <c r="AA112" s="109"/>
      <c r="AB112" s="467" t="str">
        <f>IFERROR(AA112*VLOOKUP(AG112,【参考】数式用3!$AD$24:$BA$27,MATCH(N112,【参考】数式用3!$AD$2:$BA$2,0)),"")</f>
        <v/>
      </c>
      <c r="AC112" s="120"/>
      <c r="AD112" s="459" t="str">
        <f t="shared" si="7"/>
        <v/>
      </c>
      <c r="AE112" s="460" t="str">
        <f t="shared" si="8"/>
        <v/>
      </c>
      <c r="AF112" s="460" t="str">
        <f t="shared" si="9"/>
        <v/>
      </c>
      <c r="AG112" s="460" t="str">
        <f t="shared" si="10"/>
        <v/>
      </c>
    </row>
    <row r="113" spans="1:33" ht="24.95" customHeight="1">
      <c r="A113" s="462">
        <v>98</v>
      </c>
      <c r="B113" s="970" t="str">
        <f>IF(基本情報入力シート!C150="","",基本情報入力シート!C150)</f>
        <v/>
      </c>
      <c r="C113" s="971"/>
      <c r="D113" s="971"/>
      <c r="E113" s="971"/>
      <c r="F113" s="971"/>
      <c r="G113" s="971"/>
      <c r="H113" s="971"/>
      <c r="I113" s="972"/>
      <c r="J113" s="463" t="str">
        <f>IF(基本情報入力シート!M150="","",基本情報入力シート!M150)</f>
        <v/>
      </c>
      <c r="K113" s="464" t="str">
        <f>IF(基本情報入力シート!R150="","",基本情報入力シート!R150)</f>
        <v/>
      </c>
      <c r="L113" s="464" t="str">
        <f>IF(基本情報入力シート!W150="","",基本情報入力シート!W150)</f>
        <v/>
      </c>
      <c r="M113" s="465" t="str">
        <f>IF(基本情報入力シート!X150="","",基本情報入力シート!X150)</f>
        <v/>
      </c>
      <c r="N113" s="466"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68" t="str">
        <f>IFERROR(V113*VLOOKUP(AF113,【参考】数式用3!$AD$15:$BA$23,MATCH(N113,【参考】数式用3!$AD$2:$BA$2,0)),"")</f>
        <v/>
      </c>
      <c r="Y113" s="969"/>
      <c r="Z113" s="118"/>
      <c r="AA113" s="109"/>
      <c r="AB113" s="467" t="str">
        <f>IFERROR(AA113*VLOOKUP(AG113,【参考】数式用3!$AD$24:$BA$27,MATCH(N113,【参考】数式用3!$AD$2:$BA$2,0)),"")</f>
        <v/>
      </c>
      <c r="AC113" s="120"/>
      <c r="AD113" s="459" t="str">
        <f t="shared" si="7"/>
        <v/>
      </c>
      <c r="AE113" s="460" t="str">
        <f t="shared" si="8"/>
        <v/>
      </c>
      <c r="AF113" s="460" t="str">
        <f t="shared" si="9"/>
        <v/>
      </c>
      <c r="AG113" s="460" t="str">
        <f t="shared" si="10"/>
        <v/>
      </c>
    </row>
    <row r="114" spans="1:33" ht="24.95" customHeight="1">
      <c r="A114" s="462">
        <v>99</v>
      </c>
      <c r="B114" s="970" t="str">
        <f>IF(基本情報入力シート!C151="","",基本情報入力シート!C151)</f>
        <v/>
      </c>
      <c r="C114" s="971"/>
      <c r="D114" s="971"/>
      <c r="E114" s="971"/>
      <c r="F114" s="971"/>
      <c r="G114" s="971"/>
      <c r="H114" s="971"/>
      <c r="I114" s="972"/>
      <c r="J114" s="463" t="str">
        <f>IF(基本情報入力シート!M151="","",基本情報入力シート!M151)</f>
        <v/>
      </c>
      <c r="K114" s="464" t="str">
        <f>IF(基本情報入力シート!R151="","",基本情報入力シート!R151)</f>
        <v/>
      </c>
      <c r="L114" s="464" t="str">
        <f>IF(基本情報入力シート!W151="","",基本情報入力シート!W151)</f>
        <v/>
      </c>
      <c r="M114" s="465" t="str">
        <f>IF(基本情報入力シート!X151="","",基本情報入力シート!X151)</f>
        <v/>
      </c>
      <c r="N114" s="466"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68" t="str">
        <f>IFERROR(V114*VLOOKUP(AF114,【参考】数式用3!$AD$15:$BA$23,MATCH(N114,【参考】数式用3!$AD$2:$BA$2,0)),"")</f>
        <v/>
      </c>
      <c r="Y114" s="969"/>
      <c r="Z114" s="118"/>
      <c r="AA114" s="109"/>
      <c r="AB114" s="467" t="str">
        <f>IFERROR(AA114*VLOOKUP(AG114,【参考】数式用3!$AD$24:$BA$27,MATCH(N114,【参考】数式用3!$AD$2:$BA$2,0)),"")</f>
        <v/>
      </c>
      <c r="AC114" s="120"/>
      <c r="AD114" s="459" t="str">
        <f t="shared" si="7"/>
        <v/>
      </c>
      <c r="AE114" s="460" t="str">
        <f t="shared" si="8"/>
        <v/>
      </c>
      <c r="AF114" s="460" t="str">
        <f t="shared" si="9"/>
        <v/>
      </c>
      <c r="AG114" s="460" t="str">
        <f t="shared" si="10"/>
        <v/>
      </c>
    </row>
    <row r="115" spans="1:33" ht="24.95" customHeight="1">
      <c r="A115" s="462">
        <v>100</v>
      </c>
      <c r="B115" s="970" t="str">
        <f>IF(基本情報入力シート!C152="","",基本情報入力シート!C152)</f>
        <v/>
      </c>
      <c r="C115" s="971"/>
      <c r="D115" s="971"/>
      <c r="E115" s="971"/>
      <c r="F115" s="971"/>
      <c r="G115" s="971"/>
      <c r="H115" s="971"/>
      <c r="I115" s="972"/>
      <c r="J115" s="464" t="str">
        <f>IF(基本情報入力シート!M152="","",基本情報入力シート!M152)</f>
        <v/>
      </c>
      <c r="K115" s="464" t="str">
        <f>IF(基本情報入力シート!R152="","",基本情報入力シート!R152)</f>
        <v/>
      </c>
      <c r="L115" s="464" t="str">
        <f>IF(基本情報入力シート!W152="","",基本情報入力シート!W152)</f>
        <v/>
      </c>
      <c r="M115" s="493" t="str">
        <f>IF(基本情報入力シート!X152="","",基本情報入力シート!X152)</f>
        <v/>
      </c>
      <c r="N115" s="498" t="str">
        <f>IF(基本情報入力シート!Y152="","",基本情報入力シート!Y152)</f>
        <v/>
      </c>
      <c r="O115" s="113"/>
      <c r="P115" s="114"/>
      <c r="Q115" s="115"/>
      <c r="R115" s="113"/>
      <c r="S115" s="499"/>
      <c r="T115" s="500" t="str">
        <f>IFERROR(S115*VLOOKUP(AE115,【参考】数式用3!$AD$3:$BA$14,MATCH(N115,【参考】数式用3!$AD$2:$BA$2,0)),"")</f>
        <v/>
      </c>
      <c r="U115" s="501"/>
      <c r="V115" s="130"/>
      <c r="W115" s="130"/>
      <c r="X115" s="968" t="str">
        <f>IFERROR(V115*VLOOKUP(AF115,【参考】数式用3!$AD$15:$BA$23,MATCH(N115,【参考】数式用3!$AD$2:$BA$2,0)),"")</f>
        <v/>
      </c>
      <c r="Y115" s="969"/>
      <c r="Z115" s="502"/>
      <c r="AA115" s="503"/>
      <c r="AB115" s="468" t="str">
        <f>IFERROR(AA115*VLOOKUP(AG115,【参考】数式用3!$AD$24:$BA$27,MATCH(N115,【参考】数式用3!$AD$2:$BA$2,0)),"")</f>
        <v/>
      </c>
      <c r="AC115" s="120"/>
      <c r="AD115" s="459" t="str">
        <f t="shared" si="7"/>
        <v/>
      </c>
      <c r="AE115" s="460" t="str">
        <f t="shared" si="8"/>
        <v/>
      </c>
      <c r="AF115" s="460" t="str">
        <f t="shared" si="9"/>
        <v/>
      </c>
      <c r="AG115" s="460"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heetViews>
  <sheetFormatPr defaultColWidth="9" defaultRowHeight="13.5"/>
  <cols>
    <col min="1" max="1" width="4.75" style="494"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5"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5"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9" t="s">
        <v>2089</v>
      </c>
      <c r="B1" s="430"/>
      <c r="C1" s="139"/>
      <c r="D1" s="139"/>
      <c r="E1" s="139"/>
      <c r="F1" s="139"/>
      <c r="G1" s="139"/>
      <c r="H1" s="139"/>
      <c r="I1" s="139"/>
      <c r="J1" s="139"/>
      <c r="K1" s="139"/>
      <c r="L1" s="139"/>
      <c r="M1" s="139"/>
      <c r="N1" s="139"/>
      <c r="O1" s="138"/>
      <c r="P1" s="138"/>
      <c r="Q1" s="138"/>
      <c r="R1" s="138"/>
      <c r="S1" s="211"/>
      <c r="T1" s="138"/>
      <c r="U1" s="138"/>
      <c r="V1" s="138"/>
      <c r="W1" s="138"/>
      <c r="X1" s="138"/>
      <c r="Y1" s="138"/>
      <c r="Z1" s="1063" t="s">
        <v>22</v>
      </c>
      <c r="AA1" s="1064"/>
      <c r="AB1" s="1016" t="str">
        <f>IF(基本情報入力シート!C32="","",基本情報入力シート!C32)</f>
        <v>○○市</v>
      </c>
      <c r="AC1" s="1016"/>
    </row>
    <row r="2" spans="1:34" ht="10.5" customHeight="1" thickBot="1">
      <c r="A2" s="470"/>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20" t="s">
        <v>28</v>
      </c>
      <c r="B3" s="1020"/>
      <c r="C3" s="1020"/>
      <c r="D3" s="1020"/>
      <c r="E3" s="1021"/>
      <c r="F3" s="1054" t="str">
        <f>IF(基本情報入力シート!M37="","",基本情報入力シート!M37)</f>
        <v>○○ケアサービス</v>
      </c>
      <c r="G3" s="1055"/>
      <c r="H3" s="1055"/>
      <c r="I3" s="1055"/>
      <c r="J3" s="1055"/>
      <c r="K3" s="1055"/>
      <c r="L3" s="1055"/>
      <c r="M3" s="1056"/>
      <c r="N3" s="138"/>
      <c r="O3" s="139"/>
      <c r="P3" s="139"/>
      <c r="Q3" s="138"/>
      <c r="R3" s="138"/>
      <c r="S3" s="211"/>
      <c r="T3" s="138"/>
      <c r="U3" s="138"/>
      <c r="V3" s="138"/>
      <c r="W3" s="138"/>
      <c r="X3" s="138"/>
      <c r="Y3" s="138"/>
      <c r="Z3" s="138"/>
      <c r="AA3" s="211"/>
      <c r="AB3" s="138"/>
      <c r="AC3" s="138"/>
    </row>
    <row r="4" spans="1:34" ht="21" customHeight="1" thickBot="1">
      <c r="A4" s="471"/>
      <c r="B4" s="434"/>
      <c r="C4" s="434"/>
      <c r="D4" s="435"/>
      <c r="E4" s="435"/>
      <c r="F4" s="435"/>
      <c r="G4" s="435"/>
      <c r="H4" s="435"/>
      <c r="I4" s="435"/>
      <c r="J4" s="435"/>
      <c r="K4" s="435"/>
      <c r="L4" s="435"/>
      <c r="M4" s="139"/>
      <c r="N4" s="139"/>
      <c r="O4" s="139"/>
      <c r="P4" s="139"/>
      <c r="Q4" s="138"/>
      <c r="R4" s="246" t="s">
        <v>2017</v>
      </c>
      <c r="S4" s="472"/>
      <c r="T4" s="473"/>
      <c r="U4" s="473"/>
      <c r="V4" s="473"/>
      <c r="W4" s="473"/>
      <c r="X4" s="473"/>
      <c r="Y4" s="473"/>
      <c r="Z4" s="473"/>
      <c r="AA4" s="473"/>
      <c r="AB4" s="473"/>
      <c r="AC4" s="473"/>
    </row>
    <row r="5" spans="1:34" ht="25.5" customHeight="1">
      <c r="A5" s="474"/>
      <c r="B5" s="1045" t="s">
        <v>2006</v>
      </c>
      <c r="C5" s="1045"/>
      <c r="D5" s="1022"/>
      <c r="E5" s="1022"/>
      <c r="F5" s="1022"/>
      <c r="G5" s="1022"/>
      <c r="H5" s="1022"/>
      <c r="I5" s="1022"/>
      <c r="J5" s="1022"/>
      <c r="K5" s="1022"/>
      <c r="L5" s="1022"/>
      <c r="M5" s="1023"/>
      <c r="N5" s="436">
        <f>IFERROR(SUM(P14:Q113)+SUM(X14:X113),"")</f>
        <v>44370000</v>
      </c>
      <c r="O5" s="437" t="s">
        <v>4</v>
      </c>
      <c r="P5" s="138"/>
      <c r="Q5" s="138"/>
      <c r="R5" s="1013" t="s">
        <v>2084</v>
      </c>
      <c r="S5" s="1013" t="s">
        <v>2013</v>
      </c>
      <c r="T5" s="1013"/>
      <c r="U5" s="1013"/>
      <c r="V5" s="1013"/>
      <c r="W5" s="1013"/>
      <c r="X5" s="1014"/>
      <c r="Y5" s="441">
        <f>SUM(T14:U113)</f>
        <v>2</v>
      </c>
      <c r="Z5" s="1074" t="str">
        <f>IF(AG6="旧特定加算相当なし","",IF(Y5&gt;=Y6,"○","×"))</f>
        <v>○</v>
      </c>
      <c r="AA5" s="1076" t="s">
        <v>2014</v>
      </c>
      <c r="AB5" s="1077"/>
      <c r="AC5" s="1077"/>
      <c r="AD5" s="1062" t="str">
        <f>IF(OR(AD6="旧処遇加算Ⅰ相当あり",AD7="旧処遇加算Ⅰ相当あり"),"旧処遇加算Ⅰ相当あり","旧処遇加算Ⅰ相当なし")</f>
        <v>旧処遇加算Ⅰ相当あり</v>
      </c>
      <c r="AE5" s="1062"/>
      <c r="AF5" s="438" t="str">
        <f>IF(OR(AF6="旧処遇加算Ⅰ・Ⅱ相当あり",AF7="旧処遇加算Ⅰ・Ⅱ相当あり"),"旧処遇加算Ⅰ・Ⅱ相当あり","旧処遇加算Ⅰ・Ⅱ相当なし")</f>
        <v>旧処遇加算Ⅰ・Ⅱ相当あり</v>
      </c>
      <c r="AG5" s="438" t="str">
        <f>IF(OR(AG6="旧特定加算相当あり",AG7="旧特定加算相当あり"),"旧特定加算相当あり","旧特定加算相当なし")</f>
        <v>旧特定加算相当あり</v>
      </c>
    </row>
    <row r="6" spans="1:34" ht="25.5" customHeight="1" thickBot="1">
      <c r="A6" s="474"/>
      <c r="B6" s="1024"/>
      <c r="C6" s="1025"/>
      <c r="D6" s="1022" t="s">
        <v>2244</v>
      </c>
      <c r="E6" s="1022"/>
      <c r="F6" s="1022"/>
      <c r="G6" s="1022"/>
      <c r="H6" s="1022"/>
      <c r="I6" s="1022"/>
      <c r="J6" s="1022"/>
      <c r="K6" s="1022"/>
      <c r="L6" s="1022"/>
      <c r="M6" s="1023"/>
      <c r="N6" s="439">
        <f>SUM(R$14:R$113,Z$14:Z$113)</f>
        <v>3685500</v>
      </c>
      <c r="O6" s="437" t="s">
        <v>4</v>
      </c>
      <c r="P6" s="138"/>
      <c r="Q6" s="138"/>
      <c r="R6" s="1013"/>
      <c r="S6" s="1013" t="s">
        <v>2279</v>
      </c>
      <c r="T6" s="1013"/>
      <c r="U6" s="1013"/>
      <c r="V6" s="1013"/>
      <c r="W6" s="1013"/>
      <c r="X6" s="1014"/>
      <c r="Y6" s="444">
        <f>SUM(AD:AD)</f>
        <v>2</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旧処遇加算Ⅰ相当あり</v>
      </c>
      <c r="AE6" s="1062"/>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4"/>
      <c r="B7" s="1022" t="s">
        <v>2245</v>
      </c>
      <c r="C7" s="1022"/>
      <c r="D7" s="1022"/>
      <c r="E7" s="1022"/>
      <c r="F7" s="1022"/>
      <c r="G7" s="1022"/>
      <c r="H7" s="1022"/>
      <c r="I7" s="1022"/>
      <c r="J7" s="1022"/>
      <c r="K7" s="1022"/>
      <c r="L7" s="1022"/>
      <c r="M7" s="1073"/>
      <c r="N7" s="475">
        <f>SUM(V:V,AC:AC)</f>
        <v>18133143.491358809</v>
      </c>
      <c r="O7" s="437" t="s">
        <v>4</v>
      </c>
      <c r="P7" s="138"/>
      <c r="Q7" s="138"/>
      <c r="R7" s="1065" t="s">
        <v>2257</v>
      </c>
      <c r="S7" s="1013" t="s">
        <v>2013</v>
      </c>
      <c r="T7" s="1013"/>
      <c r="U7" s="1013"/>
      <c r="V7" s="1013"/>
      <c r="W7" s="1013"/>
      <c r="X7" s="1014"/>
      <c r="Y7" s="476">
        <f>SUM(AB:AB)</f>
        <v>0</v>
      </c>
      <c r="Z7" s="1074" t="str">
        <f>IF(AG7="旧特定加算相当なし","",IF(Y7&gt;=Y8,"○","×"))</f>
        <v>○</v>
      </c>
      <c r="AA7" s="1114" t="s">
        <v>2014</v>
      </c>
      <c r="AB7" s="1115"/>
      <c r="AC7" s="1115"/>
      <c r="AD7" s="1062" t="str">
        <f>IF((COUNTIF(W:W,"新加算Ⅰ")+COUNTIF(W:W,"新加算Ⅱ")+COUNTIF(W:W,"新加算Ⅲ"))&gt;=1,"旧処遇加算Ⅰ相当あり","旧処遇加算Ⅰ相当なし")</f>
        <v>旧処遇加算Ⅰ相当なし</v>
      </c>
      <c r="AE7" s="1062"/>
      <c r="AF7" s="438" t="str">
        <f>IF((COUNTIF(W:W,"新加算Ⅰ")+COUNTIF(W:W,"新加算Ⅱ")+COUNTIF(W:W,"新加算Ⅲ")+COUNTIF(W:W,"新加算Ⅳ"))&gt;=1,"旧処遇加算Ⅰ・Ⅱ相当あり","旧処遇加算Ⅰ・Ⅱ相当なし")</f>
        <v>旧処遇加算Ⅰ・Ⅱ相当あり</v>
      </c>
      <c r="AG7" s="438" t="str">
        <f>IF((COUNTIF(O:O,"新加算Ⅰ")+COUNTIF(O:O,"新加算Ⅱ"))&gt;=1,"旧特定加算相当あり","旧特定加算相当なし")</f>
        <v>旧特定加算相当あり</v>
      </c>
    </row>
    <row r="8" spans="1:34" ht="25.5" customHeight="1" thickBot="1">
      <c r="A8" s="474"/>
      <c r="B8" s="1120" t="s">
        <v>2312</v>
      </c>
      <c r="C8" s="1120"/>
      <c r="D8" s="1120"/>
      <c r="E8" s="1120"/>
      <c r="F8" s="1120"/>
      <c r="G8" s="1120"/>
      <c r="H8" s="1120"/>
      <c r="I8" s="1120"/>
      <c r="J8" s="1120"/>
      <c r="K8" s="1120"/>
      <c r="L8" s="1120"/>
      <c r="M8" s="1120"/>
      <c r="N8" s="1120"/>
      <c r="O8" s="1120"/>
      <c r="P8" s="138"/>
      <c r="Q8" s="138"/>
      <c r="R8" s="1066"/>
      <c r="S8" s="1013" t="s">
        <v>2054</v>
      </c>
      <c r="T8" s="1013"/>
      <c r="U8" s="1013"/>
      <c r="V8" s="1013"/>
      <c r="W8" s="1013"/>
      <c r="X8" s="1014"/>
      <c r="Y8" s="444">
        <f>SUM(AE$14:AE$1048576)</f>
        <v>0</v>
      </c>
      <c r="Z8" s="1075"/>
      <c r="AA8" s="1114"/>
      <c r="AB8" s="1115"/>
      <c r="AC8" s="1115"/>
      <c r="AD8" s="442"/>
      <c r="AE8" s="442"/>
      <c r="AF8" s="442"/>
      <c r="AG8" s="442"/>
      <c r="AH8" s="477"/>
    </row>
    <row r="9" spans="1:34" ht="42" customHeight="1" thickBot="1">
      <c r="A9" s="470"/>
      <c r="B9" s="1121"/>
      <c r="C9" s="1121"/>
      <c r="D9" s="1121"/>
      <c r="E9" s="1121"/>
      <c r="F9" s="1121"/>
      <c r="G9" s="1121"/>
      <c r="H9" s="1121"/>
      <c r="I9" s="1121"/>
      <c r="J9" s="1121"/>
      <c r="K9" s="1121"/>
      <c r="L9" s="1121"/>
      <c r="M9" s="1121"/>
      <c r="N9" s="1121"/>
      <c r="O9" s="1121"/>
      <c r="P9" s="447"/>
      <c r="Q9" s="447"/>
      <c r="R9" s="447"/>
      <c r="S9" s="478"/>
      <c r="T9" s="447"/>
      <c r="U9" s="447"/>
      <c r="V9" s="447"/>
      <c r="W9" s="479"/>
      <c r="X9" s="479"/>
      <c r="Y9" s="479"/>
      <c r="Z9" s="479"/>
      <c r="AA9" s="478"/>
      <c r="AB9" s="479"/>
      <c r="AC9" s="479"/>
    </row>
    <row r="10" spans="1:34" ht="24" customHeight="1" thickBot="1">
      <c r="A10" s="1078"/>
      <c r="B10" s="1081" t="s">
        <v>2070</v>
      </c>
      <c r="C10" s="1082"/>
      <c r="D10" s="1082"/>
      <c r="E10" s="1082"/>
      <c r="F10" s="1082"/>
      <c r="G10" s="1082"/>
      <c r="H10" s="1082"/>
      <c r="I10" s="1083"/>
      <c r="J10" s="1090" t="s">
        <v>48</v>
      </c>
      <c r="K10" s="1093" t="s">
        <v>95</v>
      </c>
      <c r="L10" s="1094"/>
      <c r="M10" s="1099" t="s">
        <v>49</v>
      </c>
      <c r="N10" s="1102" t="s">
        <v>6</v>
      </c>
      <c r="O10" s="1067" t="s">
        <v>126</v>
      </c>
      <c r="P10" s="1068"/>
      <c r="Q10" s="1068"/>
      <c r="R10" s="1068"/>
      <c r="S10" s="1068"/>
      <c r="T10" s="1068"/>
      <c r="U10" s="1068"/>
      <c r="V10" s="1068"/>
      <c r="W10" s="1068"/>
      <c r="X10" s="1068"/>
      <c r="Y10" s="1068"/>
      <c r="Z10" s="1068"/>
      <c r="AA10" s="1068"/>
      <c r="AB10" s="1068"/>
      <c r="AC10" s="1069"/>
      <c r="AD10" s="1057" t="s">
        <v>2239</v>
      </c>
      <c r="AE10" s="1015"/>
      <c r="AF10" s="1015" t="s">
        <v>2240</v>
      </c>
      <c r="AG10" s="1015"/>
    </row>
    <row r="11" spans="1:34" ht="21.75" customHeight="1">
      <c r="A11" s="1079"/>
      <c r="B11" s="1084"/>
      <c r="C11" s="1085"/>
      <c r="D11" s="1085"/>
      <c r="E11" s="1085"/>
      <c r="F11" s="1085"/>
      <c r="G11" s="1085"/>
      <c r="H11" s="1085"/>
      <c r="I11" s="1086"/>
      <c r="J11" s="1091"/>
      <c r="K11" s="1095"/>
      <c r="L11" s="1096"/>
      <c r="M11" s="1100"/>
      <c r="N11" s="1103"/>
      <c r="O11" s="1125" t="s">
        <v>2012</v>
      </c>
      <c r="P11" s="1126"/>
      <c r="Q11" s="1126"/>
      <c r="R11" s="1126"/>
      <c r="S11" s="1126"/>
      <c r="T11" s="1126"/>
      <c r="U11" s="1127"/>
      <c r="V11" s="1070" t="s">
        <v>2259</v>
      </c>
      <c r="W11" s="1128" t="s">
        <v>2256</v>
      </c>
      <c r="X11" s="1129"/>
      <c r="Y11" s="1129"/>
      <c r="Z11" s="1129"/>
      <c r="AA11" s="1129"/>
      <c r="AB11" s="1130"/>
      <c r="AC11" s="1070" t="s">
        <v>2308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2078</v>
      </c>
      <c r="P12" s="1131" t="s">
        <v>195</v>
      </c>
      <c r="Q12" s="1132"/>
      <c r="R12" s="1107" t="s">
        <v>2082</v>
      </c>
      <c r="S12" s="1107" t="s">
        <v>2081</v>
      </c>
      <c r="T12" s="1133" t="s">
        <v>2241</v>
      </c>
      <c r="U12" s="1134"/>
      <c r="V12" s="1071"/>
      <c r="W12" s="1122" t="s">
        <v>2260</v>
      </c>
      <c r="X12" s="1124" t="s">
        <v>195</v>
      </c>
      <c r="Y12" s="1116" t="s">
        <v>2082</v>
      </c>
      <c r="Z12" s="1117"/>
      <c r="AA12" s="1107" t="s">
        <v>2081</v>
      </c>
      <c r="AB12" s="480" t="s">
        <v>2241</v>
      </c>
      <c r="AC12" s="1071"/>
      <c r="AD12" s="1057"/>
      <c r="AE12" s="1015"/>
      <c r="AF12" s="1015"/>
      <c r="AG12" s="1015"/>
    </row>
    <row r="13" spans="1:34" ht="72" customHeight="1" thickBot="1">
      <c r="A13" s="1080"/>
      <c r="B13" s="1087"/>
      <c r="C13" s="1088"/>
      <c r="D13" s="1088"/>
      <c r="E13" s="1088"/>
      <c r="F13" s="1088"/>
      <c r="G13" s="1088"/>
      <c r="H13" s="1088"/>
      <c r="I13" s="1089"/>
      <c r="J13" s="1092"/>
      <c r="K13" s="481" t="s">
        <v>51</v>
      </c>
      <c r="L13" s="481" t="s">
        <v>52</v>
      </c>
      <c r="M13" s="1101"/>
      <c r="N13" s="1104"/>
      <c r="O13" s="1123"/>
      <c r="P13" s="1087"/>
      <c r="Q13" s="1089"/>
      <c r="R13" s="1108"/>
      <c r="S13" s="1108"/>
      <c r="T13" s="1112" t="s">
        <v>2309</v>
      </c>
      <c r="U13" s="1113"/>
      <c r="V13" s="1072"/>
      <c r="W13" s="1123"/>
      <c r="X13" s="1092"/>
      <c r="Y13" s="1118"/>
      <c r="Z13" s="1119"/>
      <c r="AA13" s="1108"/>
      <c r="AB13" s="482" t="s">
        <v>2310</v>
      </c>
      <c r="AC13" s="1072"/>
      <c r="AD13" s="451" t="s">
        <v>2085</v>
      </c>
      <c r="AE13" s="483" t="s">
        <v>2087</v>
      </c>
      <c r="AF13" s="483" t="s">
        <v>2085</v>
      </c>
      <c r="AG13" s="483" t="s">
        <v>2087</v>
      </c>
    </row>
    <row r="14" spans="1:34" s="461" customFormat="1" ht="24.95" customHeight="1">
      <c r="A14" s="484" t="s">
        <v>2258</v>
      </c>
      <c r="B14" s="977">
        <f>IF(基本情報入力シート!C53="","",基本情報入力シート!C53)</f>
        <v>1334567890</v>
      </c>
      <c r="C14" s="978"/>
      <c r="D14" s="978"/>
      <c r="E14" s="978"/>
      <c r="F14" s="978"/>
      <c r="G14" s="978"/>
      <c r="H14" s="978"/>
      <c r="I14" s="979"/>
      <c r="J14" s="453" t="str">
        <f>IF(基本情報入力シート!M53="","",基本情報入力シート!M53)</f>
        <v>東京都</v>
      </c>
      <c r="K14" s="454" t="str">
        <f>IF(基本情報入力シート!R53="","",基本情報入力シート!R53)</f>
        <v>東京都</v>
      </c>
      <c r="L14" s="454" t="str">
        <f>IF(基本情報入力シート!W53="","",基本情報入力シート!W53)</f>
        <v>千代田区</v>
      </c>
      <c r="M14" s="455" t="str">
        <f>IF(基本情報入力シート!X53="","",基本情報入力シート!X53)</f>
        <v>○○ケアセンター</v>
      </c>
      <c r="N14" s="456" t="str">
        <f>IF(基本情報入力シート!Y53="","",基本情報入力シート!Y53)</f>
        <v>訪問介護</v>
      </c>
      <c r="O14" s="133" t="s">
        <v>146</v>
      </c>
      <c r="P14" s="1105">
        <v>5100000</v>
      </c>
      <c r="Q14" s="1106"/>
      <c r="R14" s="485" t="str">
        <f>IFERROR(IF('別紙様式3-2（４・５月）'!Z16="ベア加算","",P14*VLOOKUP(N14,【参考】数式用!$AD$2:$AH$27,MATCH(O14,【参考】数式用!$K$4:$N$4,0)+1,0)),"")</f>
        <v/>
      </c>
      <c r="S14" s="127"/>
      <c r="T14" s="1105">
        <v>1</v>
      </c>
      <c r="U14" s="1106"/>
      <c r="V14" s="486">
        <f>IFERROR(P14*VLOOKUP(AF14,【参考】数式用4!$DC$3:$DZ$106,MATCH(N14,【参考】数式用4!$DC$2:$DZ$2,0)),"")</f>
        <v>2144081.6326530608</v>
      </c>
      <c r="W14" s="134" t="s">
        <v>2062</v>
      </c>
      <c r="X14" s="135"/>
      <c r="Y14" s="1109" t="str">
        <f>IFERROR(IF('別紙様式3-2（４・５月）'!Z16="ベア加算","",W14*VLOOKUP(N14,【参考】数式用!$AD$2:$AH$27,MATCH(O14,【参考】数式用!$K$4:$N$4,0)+1,0)),"")</f>
        <v/>
      </c>
      <c r="Z14" s="1110"/>
      <c r="AA14" s="127"/>
      <c r="AB14" s="135"/>
      <c r="AC14" s="487" t="str">
        <f>IFERROR(X14*VLOOKUP(AG14,【参考】数式用4!$DC$3:$DZ$106,MATCH(N14,【参考】数式用4!$DC$2:$DZ$2,0)),"")</f>
        <v/>
      </c>
      <c r="AD14" s="45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8" t="str">
        <f>IF(O14="","",'別紙様式3-2（４・５月）'!O16&amp;'別紙様式3-2（４・５月）'!P16&amp;'別紙様式3-2（４・５月）'!Q16&amp;"から"&amp;O14)</f>
        <v>処遇加算Ⅱ特定加算Ⅱベア加算なしから新加算Ⅰ</v>
      </c>
      <c r="AG14" s="488" t="str">
        <f>IF(OR(W14="",W14="―"),"",'別紙様式3-2（４・５月）'!O16&amp;'別紙様式3-2（４・５月）'!P16&amp;'別紙様式3-2（４・５月）'!Q16&amp;"から"&amp;W14)</f>
        <v/>
      </c>
    </row>
    <row r="15" spans="1:34" ht="24.95" customHeight="1">
      <c r="A15" s="489">
        <v>2</v>
      </c>
      <c r="B15" s="970">
        <f>IF(基本情報入力シート!C54="","",基本情報入力シート!C54)</f>
        <v>1334567890</v>
      </c>
      <c r="C15" s="971"/>
      <c r="D15" s="971"/>
      <c r="E15" s="971"/>
      <c r="F15" s="971"/>
      <c r="G15" s="971"/>
      <c r="H15" s="971"/>
      <c r="I15" s="972"/>
      <c r="J15" s="463" t="str">
        <f>IF(基本情報入力シート!M54="","",基本情報入力シート!M54)</f>
        <v>千代田区・中央区・港区</v>
      </c>
      <c r="K15" s="464" t="str">
        <f>IF(基本情報入力シート!R54="","",基本情報入力シート!R54)</f>
        <v>東京都</v>
      </c>
      <c r="L15" s="464" t="str">
        <f>IF(基本情報入力シート!W54="","",基本情報入力シート!W54)</f>
        <v>千代田区</v>
      </c>
      <c r="M15" s="465" t="str">
        <f>IF(基本情報入力シート!X54="","",基本情報入力シート!X54)</f>
        <v>○○ケアセンター</v>
      </c>
      <c r="N15" s="466" t="str">
        <f>IF(基本情報入力シート!Y54="","",基本情報入力シート!Y54)</f>
        <v>訪問型サービス（総合事業）</v>
      </c>
      <c r="O15" s="102" t="s">
        <v>146</v>
      </c>
      <c r="P15" s="1058">
        <v>2320000</v>
      </c>
      <c r="Q15" s="1059"/>
      <c r="R15" s="490" t="str">
        <f>IFERROR(IF('別紙様式3-2（４・５月）'!Z17="ベア加算","",P15*VLOOKUP(N15,【参考】数式用!$AD$2:$AH$27,MATCH(O15,【参考】数式用!$K$4:$N$4,0)+1,0)),"")</f>
        <v/>
      </c>
      <c r="S15" s="125"/>
      <c r="T15" s="1060"/>
      <c r="U15" s="1061"/>
      <c r="V15" s="491">
        <f>IFERROR(P15*VLOOKUP(AF15,【参考】数式用4!$DC$3:$DZ$106,MATCH(N15,【参考】数式用4!$DC$2:$DZ$2,0)),"")</f>
        <v>975346.93877551006</v>
      </c>
      <c r="W15" s="103" t="s">
        <v>2062</v>
      </c>
      <c r="X15" s="124"/>
      <c r="Y15" s="1111" t="str">
        <f>IFERROR(IF('別紙様式3-2（４・５月）'!Z17="ベア加算","",W15*VLOOKUP(N15,【参考】数式用!$AD$2:$AH$27,MATCH(O15,【参考】数式用!$K$4:$N$4,0)+1,0)),"")</f>
        <v/>
      </c>
      <c r="Z15" s="1111"/>
      <c r="AA15" s="125"/>
      <c r="AB15" s="126"/>
      <c r="AC15" s="492" t="str">
        <f>IFERROR(X15*VLOOKUP(AG15,【参考】数式用4!$DC$3:$DZ$106,MATCH(N15,【参考】数式用4!$DC$2:$DZ$2,0)),"")</f>
        <v/>
      </c>
      <c r="AD15" s="459" t="str">
        <f t="shared" si="0"/>
        <v/>
      </c>
      <c r="AE15" s="460" t="str">
        <f t="shared" si="1"/>
        <v/>
      </c>
      <c r="AF15" s="488" t="str">
        <f>IF(O15="","",'別紙様式3-2（４・５月）'!O17&amp;'別紙様式3-2（４・５月）'!P17&amp;'別紙様式3-2（４・５月）'!Q17&amp;"から"&amp;O15)</f>
        <v>処遇加算Ⅱ特定加算Ⅱベア加算なしから新加算Ⅰ</v>
      </c>
      <c r="AG15" s="488" t="str">
        <f>IF(OR(W15="",W15="―"),"",'別紙様式3-2（４・５月）'!O17&amp;'別紙様式3-2（４・５月）'!P17&amp;'別紙様式3-2（４・５月）'!Q17&amp;"から"&amp;W15)</f>
        <v/>
      </c>
    </row>
    <row r="16" spans="1:34" ht="24.95" customHeight="1">
      <c r="A16" s="489">
        <v>3</v>
      </c>
      <c r="B16" s="970">
        <f>IF(基本情報入力シート!C55="","",基本情報入力シート!C55)</f>
        <v>1334567891</v>
      </c>
      <c r="C16" s="971"/>
      <c r="D16" s="971"/>
      <c r="E16" s="971"/>
      <c r="F16" s="971"/>
      <c r="G16" s="971"/>
      <c r="H16" s="971"/>
      <c r="I16" s="972"/>
      <c r="J16" s="463" t="str">
        <f>IF(基本情報入力シート!M55="","",基本情報入力シート!M55)</f>
        <v>東京都</v>
      </c>
      <c r="K16" s="464" t="str">
        <f>IF(基本情報入力シート!R55="","",基本情報入力シート!R55)</f>
        <v>東京都</v>
      </c>
      <c r="L16" s="464" t="str">
        <f>IF(基本情報入力シート!W55="","",基本情報入力シート!W55)</f>
        <v>千代田区</v>
      </c>
      <c r="M16" s="465" t="str">
        <f>IF(基本情報入力シート!X55="","",基本情報入力シート!X55)</f>
        <v>デイサービス△△</v>
      </c>
      <c r="N16" s="466" t="str">
        <f>IF(基本情報入力シート!Y55="","",基本情報入力シート!Y55)</f>
        <v>通所介護</v>
      </c>
      <c r="O16" s="102" t="s">
        <v>149</v>
      </c>
      <c r="P16" s="1058">
        <v>2200000</v>
      </c>
      <c r="Q16" s="1059"/>
      <c r="R16" s="490" t="str">
        <f>IFERROR(IF('別紙様式3-2（４・５月）'!Z18="ベア加算","",P16*VLOOKUP(N16,【参考】数式用!$AD$2:$AH$27,MATCH(O16,【参考】数式用!$K$4:$N$4,0)+1,0)),"")</f>
        <v/>
      </c>
      <c r="S16" s="125"/>
      <c r="T16" s="1060"/>
      <c r="U16" s="1061"/>
      <c r="V16" s="491">
        <f>IFERROR(P16*VLOOKUP(AF16,【参考】数式用4!$DC$3:$DZ$106,MATCH(N16,【参考】数式用4!$DC$2:$DZ$2,0)),"")</f>
        <v>343749.99999999988</v>
      </c>
      <c r="W16" s="103" t="s">
        <v>2062</v>
      </c>
      <c r="X16" s="124"/>
      <c r="Y16" s="1111" t="str">
        <f>IFERROR(IF('別紙様式3-2（４・５月）'!Z18="ベア加算","",W16*VLOOKUP(N16,【参考】数式用!$AD$2:$AH$27,MATCH(O16,【参考】数式用!$K$4:$N$4,0)+1,0)),"")</f>
        <v/>
      </c>
      <c r="Z16" s="1111"/>
      <c r="AA16" s="125"/>
      <c r="AB16" s="126"/>
      <c r="AC16" s="492" t="str">
        <f>IFERROR(X16*VLOOKUP(AG16,【参考】数式用4!$DC$3:$DZ$106,MATCH(N16,【参考】数式用4!$DC$2:$DZ$2,0)),"")</f>
        <v/>
      </c>
      <c r="AD16" s="459" t="str">
        <f t="shared" si="0"/>
        <v/>
      </c>
      <c r="AE16" s="460" t="str">
        <f t="shared" si="1"/>
        <v/>
      </c>
      <c r="AF16" s="488" t="str">
        <f>IF(O16="","",'別紙様式3-2（４・５月）'!O18&amp;'別紙様式3-2（４・５月）'!P18&amp;'別紙様式3-2（４・５月）'!Q18&amp;"から"&amp;O16)</f>
        <v>処遇加算Ⅱ特定加算なしベア加算から新加算Ⅳ</v>
      </c>
      <c r="AG16" s="488" t="str">
        <f>IF(OR(W16="",W16="―"),"",'別紙様式3-2（４・５月）'!O18&amp;'別紙様式3-2（４・５月）'!P18&amp;'別紙様式3-2（４・５月）'!Q18&amp;"から"&amp;W16)</f>
        <v/>
      </c>
    </row>
    <row r="17" spans="1:41" ht="24.95" customHeight="1">
      <c r="A17" s="489">
        <v>4</v>
      </c>
      <c r="B17" s="970">
        <f>IF(基本情報入力シート!C56="","",基本情報入力シート!C56)</f>
        <v>1334567892</v>
      </c>
      <c r="C17" s="971"/>
      <c r="D17" s="971"/>
      <c r="E17" s="971"/>
      <c r="F17" s="971"/>
      <c r="G17" s="971"/>
      <c r="H17" s="971"/>
      <c r="I17" s="972"/>
      <c r="J17" s="463" t="str">
        <f>IF(基本情報入力シート!M56="","",基本情報入力シート!M56)</f>
        <v>中央区</v>
      </c>
      <c r="K17" s="464" t="str">
        <f>IF(基本情報入力シート!R56="","",基本情報入力シート!R56)</f>
        <v>東京都</v>
      </c>
      <c r="L17" s="464" t="str">
        <f>IF(基本情報入力シート!W56="","",基本情報入力シート!W56)</f>
        <v>中央区</v>
      </c>
      <c r="M17" s="465" t="str">
        <f>IF(基本情報入力シート!X56="","",基本情報入力シート!X56)</f>
        <v>○○の家</v>
      </c>
      <c r="N17" s="466" t="str">
        <f>IF(基本情報入力シート!Y56="","",基本情報入力シート!Y56)</f>
        <v>（介護予防）小規模多機能型居宅介護</v>
      </c>
      <c r="O17" s="102" t="s">
        <v>163</v>
      </c>
      <c r="P17" s="1058">
        <v>850000</v>
      </c>
      <c r="Q17" s="1059"/>
      <c r="R17" s="490" t="str">
        <f>IFERROR(IF('別紙様式3-2（４・５月）'!Z19="ベア加算","",P17*VLOOKUP(N17,【参考】数式用!$AD$2:$AH$27,MATCH(O17,【参考】数式用!$K$4:$N$4,0)+1,0)),"")</f>
        <v/>
      </c>
      <c r="S17" s="125"/>
      <c r="T17" s="1060"/>
      <c r="U17" s="1061"/>
      <c r="V17" s="491">
        <f>IFERROR(P17*VLOOKUP(AF17,【参考】数式用4!$DC$3:$DZ$106,MATCH(N17,【参考】数式用4!$DC$2:$DZ$2,0)),"")</f>
        <v>227678.57142857142</v>
      </c>
      <c r="W17" s="103" t="s">
        <v>2059</v>
      </c>
      <c r="X17" s="124">
        <v>2400000</v>
      </c>
      <c r="Y17" s="1111" t="str">
        <f>IFERROR(IF('別紙様式3-2（４・５月）'!Z19="ベア加算","",W17*VLOOKUP(N17,【参考】数式用!$AD$2:$AH$27,MATCH(O17,【参考】数式用!$K$4:$N$4,0)+1,0)),"")</f>
        <v/>
      </c>
      <c r="Z17" s="1111"/>
      <c r="AA17" s="125"/>
      <c r="AB17" s="126"/>
      <c r="AC17" s="492">
        <f>IFERROR(X17*VLOOKUP(AG17,【参考】数式用4!$DC$3:$DZ$106,MATCH(N17,【参考】数式用4!$DC$2:$DZ$2,0)),"")</f>
        <v>1471698.1132075475</v>
      </c>
      <c r="AD17" s="459" t="str">
        <f t="shared" si="0"/>
        <v/>
      </c>
      <c r="AE17" s="460" t="str">
        <f t="shared" si="1"/>
        <v/>
      </c>
      <c r="AF17" s="488" t="str">
        <f>IF(O17="","",'別紙様式3-2（４・５月）'!O19&amp;'別紙様式3-2（４・５月）'!P19&amp;'別紙様式3-2（４・５月）'!Q19&amp;"から"&amp;O17)</f>
        <v>処遇加算Ⅲ特定加算なしベア加算なしから新加算Ⅴ（14）</v>
      </c>
      <c r="AG17" s="488" t="str">
        <f>IF(OR(W17="",W17="―"),"",'別紙様式3-2（４・５月）'!O19&amp;'別紙様式3-2（４・５月）'!P19&amp;'別紙様式3-2（４・５月）'!Q19&amp;"から"&amp;W17)</f>
        <v>処遇加算Ⅲ特定加算なしベア加算なしから新加算Ⅳ</v>
      </c>
    </row>
    <row r="18" spans="1:41" ht="24.95" customHeight="1">
      <c r="A18" s="489">
        <v>5</v>
      </c>
      <c r="B18" s="970">
        <f>IF(基本情報入力シート!C57="","",基本情報入力シート!C57)</f>
        <v>1334567893</v>
      </c>
      <c r="C18" s="971"/>
      <c r="D18" s="971"/>
      <c r="E18" s="971"/>
      <c r="F18" s="971"/>
      <c r="G18" s="971"/>
      <c r="H18" s="971"/>
      <c r="I18" s="972"/>
      <c r="J18" s="463" t="str">
        <f>IF(基本情報入力シート!M57="","",基本情報入力シート!M57)</f>
        <v>千葉県</v>
      </c>
      <c r="K18" s="464" t="str">
        <f>IF(基本情報入力シート!R57="","",基本情報入力シート!R57)</f>
        <v>千葉県</v>
      </c>
      <c r="L18" s="464" t="str">
        <f>IF(基本情報入力シート!W57="","",基本情報入力シート!W57)</f>
        <v>千葉市</v>
      </c>
      <c r="M18" s="465" t="str">
        <f>IF(基本情報入力シート!X57="","",基本情報入力シート!X57)</f>
        <v>介護老人福祉施設○○園</v>
      </c>
      <c r="N18" s="466" t="str">
        <f>IF(基本情報入力シート!Y57="","",基本情報入力シート!Y57)</f>
        <v>介護老人福祉施設</v>
      </c>
      <c r="O18" s="102"/>
      <c r="P18" s="1058"/>
      <c r="Q18" s="1059"/>
      <c r="R18" s="490" t="str">
        <f>IFERROR(IF('別紙様式3-2（４・５月）'!Z20="ベア加算","",P18*VLOOKUP(N18,【参考】数式用!$AD$2:$AH$27,MATCH(O18,【参考】数式用!$K$4:$N$4,0)+1,0)),"")</f>
        <v/>
      </c>
      <c r="S18" s="125"/>
      <c r="T18" s="1060"/>
      <c r="U18" s="1061"/>
      <c r="V18" s="491" t="str">
        <f>IFERROR(P18*VLOOKUP(AF18,【参考】数式用4!$DC$3:$DZ$106,MATCH(N18,【参考】数式用4!$DC$2:$DZ$2,0)),"")</f>
        <v/>
      </c>
      <c r="W18" s="103" t="s">
        <v>2062</v>
      </c>
      <c r="X18" s="124"/>
      <c r="Y18" s="1111" t="str">
        <f>IFERROR(IF('別紙様式3-2（４・５月）'!Z20="ベア加算","",W18*VLOOKUP(N18,【参考】数式用!$AD$2:$AH$27,MATCH(O18,【参考】数式用!$K$4:$N$4,0)+1,0)),"")</f>
        <v/>
      </c>
      <c r="Z18" s="1111"/>
      <c r="AA18" s="125"/>
      <c r="AB18" s="126"/>
      <c r="AC18" s="492" t="str">
        <f>IFERROR(X18*VLOOKUP(AG18,【参考】数式用4!$DC$3:$DZ$106,MATCH(N18,【参考】数式用4!$DC$2:$DZ$2,0)),"")</f>
        <v/>
      </c>
      <c r="AD18" s="459" t="str">
        <f t="shared" si="0"/>
        <v/>
      </c>
      <c r="AE18" s="460" t="str">
        <f t="shared" si="1"/>
        <v/>
      </c>
      <c r="AF18" s="488" t="str">
        <f>IF(O18="","",'別紙様式3-2（４・５月）'!O20&amp;'別紙様式3-2（４・５月）'!P20&amp;'別紙様式3-2（４・５月）'!Q20&amp;"から"&amp;O18)</f>
        <v/>
      </c>
      <c r="AG18" s="488" t="str">
        <f>IF(OR(W18="",W18="―"),"",'別紙様式3-2（４・５月）'!O20&amp;'別紙様式3-2（４・５月）'!P20&amp;'別紙様式3-2（４・５月）'!Q20&amp;"から"&amp;W18)</f>
        <v/>
      </c>
    </row>
    <row r="19" spans="1:41" ht="24.95" customHeight="1">
      <c r="A19" s="489">
        <v>6</v>
      </c>
      <c r="B19" s="970">
        <f>IF(基本情報入力シート!C58="","",基本情報入力シート!C58)</f>
        <v>1334567893</v>
      </c>
      <c r="C19" s="971"/>
      <c r="D19" s="971"/>
      <c r="E19" s="971"/>
      <c r="F19" s="971"/>
      <c r="G19" s="971"/>
      <c r="H19" s="971"/>
      <c r="I19" s="972"/>
      <c r="J19" s="463" t="str">
        <f>IF(基本情報入力シート!M58="","",基本情報入力シート!M58)</f>
        <v>千葉県</v>
      </c>
      <c r="K19" s="464" t="str">
        <f>IF(基本情報入力シート!R58="","",基本情報入力シート!R58)</f>
        <v>千葉県</v>
      </c>
      <c r="L19" s="464" t="str">
        <f>IF(基本情報入力シート!W58="","",基本情報入力シート!W58)</f>
        <v>千葉市</v>
      </c>
      <c r="M19" s="465" t="str">
        <f>IF(基本情報入力シート!X58="","",基本情報入力シート!X58)</f>
        <v>介護老人福祉施設○○園</v>
      </c>
      <c r="N19" s="466" t="str">
        <f>IF(基本情報入力シート!Y58="","",基本情報入力シート!Y58)</f>
        <v>介護老人福祉施設</v>
      </c>
      <c r="O19" s="102" t="s">
        <v>147</v>
      </c>
      <c r="P19" s="1058">
        <v>28000000</v>
      </c>
      <c r="Q19" s="1059"/>
      <c r="R19" s="490">
        <f>IFERROR(IF('別紙様式3-2（４・５月）'!Z21="ベア加算","",P19*VLOOKUP(N19,【参考】数式用!$AD$2:$AH$27,MATCH(O19,【参考】数式用!$K$4:$N$4,0)+1,0)),"")</f>
        <v>3276000</v>
      </c>
      <c r="S19" s="125" t="s">
        <v>2230</v>
      </c>
      <c r="T19" s="1060">
        <v>1</v>
      </c>
      <c r="U19" s="1061"/>
      <c r="V19" s="491">
        <f>IFERROR(P19*VLOOKUP(AF19,【参考】数式用4!$DC$3:$DZ$106,MATCH(N19,【参考】数式用4!$DC$2:$DZ$2,0)),"")</f>
        <v>10911764.705882356</v>
      </c>
      <c r="W19" s="103" t="s">
        <v>2062</v>
      </c>
      <c r="X19" s="124"/>
      <c r="Y19" s="1111" t="str">
        <f>IFERROR(IF('別紙様式3-2（４・５月）'!Z21="ベア加算","",W19*VLOOKUP(N19,【参考】数式用!$AD$2:$AH$27,MATCH(O19,【参考】数式用!$K$4:$N$4,0)+1,0)),"")</f>
        <v/>
      </c>
      <c r="Z19" s="1111"/>
      <c r="AA19" s="125"/>
      <c r="AB19" s="126"/>
      <c r="AC19" s="492" t="str">
        <f>IFERROR(X19*VLOOKUP(AG19,【参考】数式用4!$DC$3:$DZ$106,MATCH(N19,【参考】数式用4!$DC$2:$DZ$2,0)),"")</f>
        <v/>
      </c>
      <c r="AD19" s="459">
        <f t="shared" si="0"/>
        <v>1</v>
      </c>
      <c r="AE19" s="460" t="str">
        <f t="shared" si="1"/>
        <v/>
      </c>
      <c r="AF19" s="488" t="str">
        <f>IF(O19="","",'別紙様式3-2（４・５月）'!O21&amp;'別紙様式3-2（４・５月）'!P21&amp;'別紙様式3-2（４・５月）'!Q21&amp;"から"&amp;O19)</f>
        <v>処遇加算Ⅱ特定加算Ⅱベア加算なしから新加算Ⅱ</v>
      </c>
      <c r="AG19" s="488" t="str">
        <f>IF(OR(W19="",W19="―"),"",'別紙様式3-2（４・５月）'!O21&amp;'別紙様式3-2（４・５月）'!P21&amp;'別紙様式3-2（４・５月）'!Q21&amp;"から"&amp;W19)</f>
        <v/>
      </c>
    </row>
    <row r="20" spans="1:41" ht="24.95" customHeight="1">
      <c r="A20" s="489">
        <v>7</v>
      </c>
      <c r="B20" s="970">
        <f>IF(基本情報入力シート!C59="","",基本情報入力シート!C59)</f>
        <v>1334567894</v>
      </c>
      <c r="C20" s="971"/>
      <c r="D20" s="971"/>
      <c r="E20" s="971"/>
      <c r="F20" s="971"/>
      <c r="G20" s="971"/>
      <c r="H20" s="971"/>
      <c r="I20" s="972"/>
      <c r="J20" s="463" t="str">
        <f>IF(基本情報入力シート!M59="","",基本情報入力シート!M59)</f>
        <v>千葉県</v>
      </c>
      <c r="K20" s="464" t="str">
        <f>IF(基本情報入力シート!R59="","",基本情報入力シート!R59)</f>
        <v>千葉県</v>
      </c>
      <c r="L20" s="464" t="str">
        <f>IF(基本情報入力シート!W59="","",基本情報入力シート!W59)</f>
        <v>千葉市</v>
      </c>
      <c r="M20" s="465" t="str">
        <f>IF(基本情報入力シート!X59="","",基本情報入力シート!X59)</f>
        <v>介護老人福祉施設○○園</v>
      </c>
      <c r="N20" s="466" t="str">
        <f>IF(基本情報入力シート!Y59="","",基本情報入力シート!Y59)</f>
        <v>（介護予防）短期入所生活介護</v>
      </c>
      <c r="O20" s="102" t="s">
        <v>147</v>
      </c>
      <c r="P20" s="1058">
        <v>3500000</v>
      </c>
      <c r="Q20" s="1059"/>
      <c r="R20" s="490">
        <f>IFERROR(IF('別紙様式3-2（４・５月）'!Z22="ベア加算","",P20*VLOOKUP(N20,【参考】数式用!$AD$2:$AH$27,MATCH(O20,【参考】数式用!$K$4:$N$4,0)+1,0)),"")</f>
        <v>409500</v>
      </c>
      <c r="S20" s="125" t="s">
        <v>2230</v>
      </c>
      <c r="T20" s="1060"/>
      <c r="U20" s="1061"/>
      <c r="V20" s="491">
        <f>IFERROR(P20*VLOOKUP(AF20,【参考】数式用4!$DC$3:$DZ$106,MATCH(N20,【参考】数式用4!$DC$2:$DZ$2,0)),"")</f>
        <v>2058823.5294117648</v>
      </c>
      <c r="W20" s="103" t="s">
        <v>2062</v>
      </c>
      <c r="X20" s="124"/>
      <c r="Y20" s="1111" t="str">
        <f>IFERROR(IF('別紙様式3-2（４・５月）'!Z22="ベア加算","",W20*VLOOKUP(N20,【参考】数式用!$AD$2:$AH$27,MATCH(O20,【参考】数式用!$K$4:$N$4,0)+1,0)),"")</f>
        <v/>
      </c>
      <c r="Z20" s="1111"/>
      <c r="AA20" s="125"/>
      <c r="AB20" s="126"/>
      <c r="AC20" s="492" t="str">
        <f>IFERROR(X20*VLOOKUP(AG20,【参考】数式用4!$DC$3:$DZ$106,MATCH(N20,【参考】数式用4!$DC$2:$DZ$2,0)),"")</f>
        <v/>
      </c>
      <c r="AD20" s="459" t="str">
        <f t="shared" si="0"/>
        <v/>
      </c>
      <c r="AE20" s="460" t="str">
        <f t="shared" si="1"/>
        <v/>
      </c>
      <c r="AF20" s="488" t="str">
        <f>IF(O20="","",'別紙様式3-2（４・５月）'!O22&amp;'別紙様式3-2（４・５月）'!P22&amp;'別紙様式3-2（４・５月）'!Q22&amp;"から"&amp;O20)</f>
        <v>処遇加算Ⅲ特定加算Ⅱベア加算なしから新加算Ⅱ</v>
      </c>
      <c r="AG20" s="488" t="str">
        <f>IF(OR(W20="",W20="―"),"",'別紙様式3-2（４・５月）'!O22&amp;'別紙様式3-2（４・５月）'!P22&amp;'別紙様式3-2（４・５月）'!Q22&amp;"から"&amp;W20)</f>
        <v/>
      </c>
    </row>
    <row r="21" spans="1:41" ht="24.95" customHeight="1">
      <c r="A21" s="489">
        <v>8</v>
      </c>
      <c r="B21" s="970" t="str">
        <f>IF(基本情報入力シート!C60="","",基本情報入力シート!C60)</f>
        <v/>
      </c>
      <c r="C21" s="971"/>
      <c r="D21" s="971"/>
      <c r="E21" s="971"/>
      <c r="F21" s="971"/>
      <c r="G21" s="971"/>
      <c r="H21" s="971"/>
      <c r="I21" s="972"/>
      <c r="J21" s="463" t="str">
        <f>IF(基本情報入力シート!M60="","",基本情報入力シート!M60)</f>
        <v/>
      </c>
      <c r="K21" s="464" t="str">
        <f>IF(基本情報入力シート!R60="","",基本情報入力シート!R60)</f>
        <v/>
      </c>
      <c r="L21" s="464" t="str">
        <f>IF(基本情報入力シート!W60="","",基本情報入力シート!W60)</f>
        <v/>
      </c>
      <c r="M21" s="465" t="str">
        <f>IF(基本情報入力シート!X60="","",基本情報入力シート!X60)</f>
        <v/>
      </c>
      <c r="N21" s="466" t="str">
        <f>IF(基本情報入力シート!Y60="","",基本情報入力シート!Y60)</f>
        <v/>
      </c>
      <c r="O21" s="102"/>
      <c r="P21" s="1058"/>
      <c r="Q21" s="1059"/>
      <c r="R21" s="490" t="str">
        <f>IFERROR(IF('別紙様式3-2（４・５月）'!Z23="ベア加算","",P21*VLOOKUP(N21,【参考】数式用!$AD$2:$AH$27,MATCH(O21,【参考】数式用!$K$4:$N$4,0)+1,0)),"")</f>
        <v/>
      </c>
      <c r="S21" s="125"/>
      <c r="T21" s="1060"/>
      <c r="U21" s="1061"/>
      <c r="V21" s="491" t="str">
        <f>IFERROR(P21*VLOOKUP(AF21,【参考】数式用4!$DC$3:$DZ$106,MATCH(N21,【参考】数式用4!$DC$2:$DZ$2,0)),"")</f>
        <v/>
      </c>
      <c r="W21" s="103"/>
      <c r="X21" s="124"/>
      <c r="Y21" s="1111" t="str">
        <f>IFERROR(IF('別紙様式3-2（４・５月）'!Z23="ベア加算","",W21*VLOOKUP(N21,【参考】数式用!$AD$2:$AH$27,MATCH(O21,【参考】数式用!$K$4:$N$4,0)+1,0)),"")</f>
        <v/>
      </c>
      <c r="Z21" s="1111"/>
      <c r="AA21" s="125"/>
      <c r="AB21" s="126"/>
      <c r="AC21" s="492" t="str">
        <f>IFERROR(X21*VLOOKUP(AG21,【参考】数式用4!$DC$3:$DZ$106,MATCH(N21,【参考】数式用4!$DC$2:$DZ$2,0)),"")</f>
        <v/>
      </c>
      <c r="AD21" s="45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8" t="str">
        <f>IF(O21="","",'別紙様式3-2（４・５月）'!O23&amp;'別紙様式3-2（４・５月）'!P23&amp;'別紙様式3-2（４・５月）'!Q23&amp;"から"&amp;O21)</f>
        <v/>
      </c>
      <c r="AG21" s="488" t="str">
        <f>IF(OR(W21="",W21="―"),"",'別紙様式3-2（４・５月）'!O23&amp;'別紙様式3-2（４・５月）'!P23&amp;'別紙様式3-2（４・５月）'!Q23&amp;"から"&amp;W21)</f>
        <v/>
      </c>
    </row>
    <row r="22" spans="1:41" ht="24.95" customHeight="1">
      <c r="A22" s="489">
        <v>9</v>
      </c>
      <c r="B22" s="970" t="str">
        <f>IF(基本情報入力シート!C61="","",基本情報入力シート!C61)</f>
        <v/>
      </c>
      <c r="C22" s="971"/>
      <c r="D22" s="971"/>
      <c r="E22" s="971"/>
      <c r="F22" s="971"/>
      <c r="G22" s="971"/>
      <c r="H22" s="971"/>
      <c r="I22" s="972"/>
      <c r="J22" s="463" t="str">
        <f>IF(基本情報入力シート!M61="","",基本情報入力シート!M61)</f>
        <v/>
      </c>
      <c r="K22" s="464" t="str">
        <f>IF(基本情報入力シート!R61="","",基本情報入力シート!R61)</f>
        <v/>
      </c>
      <c r="L22" s="464" t="str">
        <f>IF(基本情報入力シート!W61="","",基本情報入力シート!W61)</f>
        <v/>
      </c>
      <c r="M22" s="465" t="str">
        <f>IF(基本情報入力シート!X61="","",基本情報入力シート!X61)</f>
        <v/>
      </c>
      <c r="N22" s="466" t="str">
        <f>IF(基本情報入力シート!Y61="","",基本情報入力シート!Y61)</f>
        <v/>
      </c>
      <c r="O22" s="102"/>
      <c r="P22" s="1058"/>
      <c r="Q22" s="1059"/>
      <c r="R22" s="490" t="str">
        <f>IFERROR(IF('別紙様式3-2（４・５月）'!Z24="ベア加算","",P22*VLOOKUP(N22,【参考】数式用!$AD$2:$AH$27,MATCH(O22,【参考】数式用!$K$4:$N$4,0)+1,0)),"")</f>
        <v/>
      </c>
      <c r="S22" s="125"/>
      <c r="T22" s="1060"/>
      <c r="U22" s="1061"/>
      <c r="V22" s="491" t="str">
        <f>IFERROR(P22*VLOOKUP(AF22,【参考】数式用4!$DC$3:$DZ$106,MATCH(N22,【参考】数式用4!$DC$2:$DZ$2,0)),"")</f>
        <v/>
      </c>
      <c r="W22" s="103"/>
      <c r="X22" s="124"/>
      <c r="Y22" s="1111" t="str">
        <f>IFERROR(IF('別紙様式3-2（４・５月）'!Z24="ベア加算","",W22*VLOOKUP(N22,【参考】数式用!$AD$2:$AH$27,MATCH(O22,【参考】数式用!$K$4:$N$4,0)+1,0)),"")</f>
        <v/>
      </c>
      <c r="Z22" s="1111"/>
      <c r="AA22" s="125"/>
      <c r="AB22" s="126"/>
      <c r="AC22" s="492" t="str">
        <f>IFERROR(X22*VLOOKUP(AG22,【参考】数式用4!$DC$3:$DZ$106,MATCH(N22,【参考】数式用4!$DC$2:$DZ$2,0)),"")</f>
        <v/>
      </c>
      <c r="AD22" s="459" t="str">
        <f t="shared" si="2"/>
        <v/>
      </c>
      <c r="AE22" s="460" t="str">
        <f t="shared" si="3"/>
        <v/>
      </c>
      <c r="AF22" s="488" t="str">
        <f>IF(O22="","",'別紙様式3-2（４・５月）'!O24&amp;'別紙様式3-2（４・５月）'!P24&amp;'別紙様式3-2（４・５月）'!Q24&amp;"から"&amp;O22)</f>
        <v/>
      </c>
      <c r="AG22" s="488" t="str">
        <f>IF(OR(W22="",W22="―"),"",'別紙様式3-2（４・５月）'!O24&amp;'別紙様式3-2（４・５月）'!P24&amp;'別紙様式3-2（４・５月）'!Q24&amp;"から"&amp;W22)</f>
        <v/>
      </c>
    </row>
    <row r="23" spans="1:41" ht="24.95" customHeight="1">
      <c r="A23" s="489">
        <v>10</v>
      </c>
      <c r="B23" s="970" t="str">
        <f>IF(基本情報入力シート!C62="","",基本情報入力シート!C62)</f>
        <v/>
      </c>
      <c r="C23" s="971"/>
      <c r="D23" s="971"/>
      <c r="E23" s="971"/>
      <c r="F23" s="971"/>
      <c r="G23" s="971"/>
      <c r="H23" s="971"/>
      <c r="I23" s="972"/>
      <c r="J23" s="463" t="str">
        <f>IF(基本情報入力シート!M62="","",基本情報入力シート!M62)</f>
        <v/>
      </c>
      <c r="K23" s="464" t="str">
        <f>IF(基本情報入力シート!R62="","",基本情報入力シート!R62)</f>
        <v/>
      </c>
      <c r="L23" s="464" t="str">
        <f>IF(基本情報入力シート!W62="","",基本情報入力シート!W62)</f>
        <v/>
      </c>
      <c r="M23" s="465" t="str">
        <f>IF(基本情報入力シート!X62="","",基本情報入力シート!X62)</f>
        <v/>
      </c>
      <c r="N23" s="466" t="str">
        <f>IF(基本情報入力シート!Y62="","",基本情報入力シート!Y62)</f>
        <v/>
      </c>
      <c r="O23" s="102"/>
      <c r="P23" s="1058"/>
      <c r="Q23" s="1059"/>
      <c r="R23" s="490" t="str">
        <f>IFERROR(IF('別紙様式3-2（４・５月）'!Z25="ベア加算","",P23*VLOOKUP(N23,【参考】数式用!$AD$2:$AH$27,MATCH(O23,【参考】数式用!$K$4:$N$4,0)+1,0)),"")</f>
        <v/>
      </c>
      <c r="S23" s="125"/>
      <c r="T23" s="1060"/>
      <c r="U23" s="1061"/>
      <c r="V23" s="491" t="str">
        <f>IFERROR(P23*VLOOKUP(AF23,【参考】数式用4!$DC$3:$DZ$106,MATCH(N23,【参考】数式用4!$DC$2:$DZ$2,0)),"")</f>
        <v/>
      </c>
      <c r="W23" s="103"/>
      <c r="X23" s="124"/>
      <c r="Y23" s="1111" t="str">
        <f>IFERROR(IF('別紙様式3-2（４・５月）'!Z25="ベア加算","",W23*VLOOKUP(N23,【参考】数式用!$AD$2:$AH$27,MATCH(O23,【参考】数式用!$K$4:$N$4,0)+1,0)),"")</f>
        <v/>
      </c>
      <c r="Z23" s="1111"/>
      <c r="AA23" s="125"/>
      <c r="AB23" s="126"/>
      <c r="AC23" s="492" t="str">
        <f>IFERROR(X23*VLOOKUP(AG23,【参考】数式用4!$DC$3:$DZ$106,MATCH(N23,【参考】数式用4!$DC$2:$DZ$2,0)),"")</f>
        <v/>
      </c>
      <c r="AD23" s="459" t="str">
        <f t="shared" si="2"/>
        <v/>
      </c>
      <c r="AE23" s="460" t="str">
        <f t="shared" si="3"/>
        <v/>
      </c>
      <c r="AF23" s="488" t="str">
        <f>IF(O23="","",'別紙様式3-2（４・５月）'!O25&amp;'別紙様式3-2（４・５月）'!P25&amp;'別紙様式3-2（４・５月）'!Q25&amp;"から"&amp;O23)</f>
        <v/>
      </c>
      <c r="AG23" s="488" t="str">
        <f>IF(OR(W23="",W23="―"),"",'別紙様式3-2（４・５月）'!O25&amp;'別紙様式3-2（４・５月）'!P25&amp;'別紙様式3-2（４・５月）'!Q25&amp;"から"&amp;W23)</f>
        <v/>
      </c>
    </row>
    <row r="24" spans="1:41" ht="24.95" customHeight="1">
      <c r="A24" s="489">
        <v>11</v>
      </c>
      <c r="B24" s="970" t="str">
        <f>IF(基本情報入力シート!C63="","",基本情報入力シート!C63)</f>
        <v/>
      </c>
      <c r="C24" s="971"/>
      <c r="D24" s="971"/>
      <c r="E24" s="971"/>
      <c r="F24" s="971"/>
      <c r="G24" s="971"/>
      <c r="H24" s="971"/>
      <c r="I24" s="972"/>
      <c r="J24" s="463" t="str">
        <f>IF(基本情報入力シート!M63="","",基本情報入力シート!M63)</f>
        <v/>
      </c>
      <c r="K24" s="464" t="str">
        <f>IF(基本情報入力シート!R63="","",基本情報入力シート!R63)</f>
        <v/>
      </c>
      <c r="L24" s="464" t="str">
        <f>IF(基本情報入力シート!W63="","",基本情報入力シート!W63)</f>
        <v/>
      </c>
      <c r="M24" s="465" t="str">
        <f>IF(基本情報入力シート!X63="","",基本情報入力シート!X63)</f>
        <v/>
      </c>
      <c r="N24" s="466" t="str">
        <f>IF(基本情報入力シート!Y63="","",基本情報入力シート!Y63)</f>
        <v/>
      </c>
      <c r="O24" s="102"/>
      <c r="P24" s="1058"/>
      <c r="Q24" s="1059"/>
      <c r="R24" s="490" t="str">
        <f>IFERROR(IF('別紙様式3-2（４・５月）'!Z26="ベア加算","",P24*VLOOKUP(N24,【参考】数式用!$AD$2:$AH$27,MATCH(O24,【参考】数式用!$K$4:$N$4,0)+1,0)),"")</f>
        <v/>
      </c>
      <c r="S24" s="125"/>
      <c r="T24" s="1060"/>
      <c r="U24" s="1061"/>
      <c r="V24" s="491" t="str">
        <f>IFERROR(P24*VLOOKUP(AF24,【参考】数式用4!$DC$3:$DZ$106,MATCH(N24,【参考】数式用4!$DC$2:$DZ$2,0)),"")</f>
        <v/>
      </c>
      <c r="W24" s="103"/>
      <c r="X24" s="124"/>
      <c r="Y24" s="1111" t="str">
        <f>IFERROR(IF('別紙様式3-2（４・５月）'!Z26="ベア加算","",W24*VLOOKUP(N24,【参考】数式用!$AD$2:$AH$27,MATCH(O24,【参考】数式用!$K$4:$N$4,0)+1,0)),"")</f>
        <v/>
      </c>
      <c r="Z24" s="1111"/>
      <c r="AA24" s="125"/>
      <c r="AB24" s="126"/>
      <c r="AC24" s="492" t="str">
        <f>IFERROR(X24*VLOOKUP(AG24,【参考】数式用4!$DC$3:$DZ$106,MATCH(N24,【参考】数式用4!$DC$2:$DZ$2,0)),"")</f>
        <v/>
      </c>
      <c r="AD24" s="459" t="str">
        <f t="shared" si="2"/>
        <v/>
      </c>
      <c r="AE24" s="460" t="str">
        <f t="shared" si="3"/>
        <v/>
      </c>
      <c r="AF24" s="488" t="str">
        <f>IF(O24="","",'別紙様式3-2（４・５月）'!O26&amp;'別紙様式3-2（４・５月）'!P26&amp;'別紙様式3-2（４・５月）'!Q26&amp;"から"&amp;O24)</f>
        <v/>
      </c>
      <c r="AG24" s="488" t="str">
        <f>IF(OR(W24="",W24="―"),"",'別紙様式3-2（４・５月）'!O26&amp;'別紙様式3-2（４・５月）'!P26&amp;'別紙様式3-2（４・５月）'!Q26&amp;"から"&amp;W24)</f>
        <v/>
      </c>
    </row>
    <row r="25" spans="1:41" ht="24.95" customHeight="1">
      <c r="A25" s="489">
        <v>12</v>
      </c>
      <c r="B25" s="970" t="str">
        <f>IF(基本情報入力シート!C64="","",基本情報入力シート!C64)</f>
        <v/>
      </c>
      <c r="C25" s="971"/>
      <c r="D25" s="971"/>
      <c r="E25" s="971"/>
      <c r="F25" s="971"/>
      <c r="G25" s="971"/>
      <c r="H25" s="971"/>
      <c r="I25" s="972"/>
      <c r="J25" s="463" t="str">
        <f>IF(基本情報入力シート!M64="","",基本情報入力シート!M64)</f>
        <v/>
      </c>
      <c r="K25" s="464" t="str">
        <f>IF(基本情報入力シート!R64="","",基本情報入力シート!R64)</f>
        <v/>
      </c>
      <c r="L25" s="464" t="str">
        <f>IF(基本情報入力シート!W64="","",基本情報入力シート!W64)</f>
        <v/>
      </c>
      <c r="M25" s="465" t="str">
        <f>IF(基本情報入力シート!X64="","",基本情報入力シート!X64)</f>
        <v/>
      </c>
      <c r="N25" s="466" t="str">
        <f>IF(基本情報入力シート!Y64="","",基本情報入力シート!Y64)</f>
        <v/>
      </c>
      <c r="O25" s="102"/>
      <c r="P25" s="1058"/>
      <c r="Q25" s="1059"/>
      <c r="R25" s="490" t="str">
        <f>IFERROR(IF('別紙様式3-2（４・５月）'!Z27="ベア加算","",P25*VLOOKUP(N25,【参考】数式用!$AD$2:$AH$27,MATCH(O25,【参考】数式用!$K$4:$N$4,0)+1,0)),"")</f>
        <v/>
      </c>
      <c r="S25" s="125"/>
      <c r="T25" s="1060"/>
      <c r="U25" s="1061"/>
      <c r="V25" s="491" t="str">
        <f>IFERROR(P25*VLOOKUP(AF25,【参考】数式用4!$DC$3:$DZ$106,MATCH(N25,【参考】数式用4!$DC$2:$DZ$2,0)),"")</f>
        <v/>
      </c>
      <c r="W25" s="103"/>
      <c r="X25" s="124"/>
      <c r="Y25" s="1111" t="str">
        <f>IFERROR(IF('別紙様式3-2（４・５月）'!Z27="ベア加算","",W25*VLOOKUP(N25,【参考】数式用!$AD$2:$AH$27,MATCH(O25,【参考】数式用!$K$4:$N$4,0)+1,0)),"")</f>
        <v/>
      </c>
      <c r="Z25" s="1111"/>
      <c r="AA25" s="125"/>
      <c r="AB25" s="126"/>
      <c r="AC25" s="492" t="str">
        <f>IFERROR(X25*VLOOKUP(AG25,【参考】数式用4!$DC$3:$DZ$106,MATCH(N25,【参考】数式用4!$DC$2:$DZ$2,0)),"")</f>
        <v/>
      </c>
      <c r="AD25" s="459" t="str">
        <f t="shared" si="2"/>
        <v/>
      </c>
      <c r="AE25" s="460" t="str">
        <f t="shared" si="3"/>
        <v/>
      </c>
      <c r="AF25" s="488" t="str">
        <f>IF(O25="","",'別紙様式3-2（４・５月）'!O27&amp;'別紙様式3-2（４・５月）'!P27&amp;'別紙様式3-2（４・５月）'!Q27&amp;"から"&amp;O25)</f>
        <v/>
      </c>
      <c r="AG25" s="488" t="str">
        <f>IF(OR(W25="",W25="―"),"",'別紙様式3-2（４・５月）'!O27&amp;'別紙様式3-2（４・５月）'!P27&amp;'別紙様式3-2（４・５月）'!Q27&amp;"から"&amp;W25)</f>
        <v/>
      </c>
    </row>
    <row r="26" spans="1:41" ht="24.95" customHeight="1">
      <c r="A26" s="489">
        <v>13</v>
      </c>
      <c r="B26" s="970" t="str">
        <f>IF(基本情報入力シート!C65="","",基本情報入力シート!C65)</f>
        <v/>
      </c>
      <c r="C26" s="971"/>
      <c r="D26" s="971"/>
      <c r="E26" s="971"/>
      <c r="F26" s="971"/>
      <c r="G26" s="971"/>
      <c r="H26" s="971"/>
      <c r="I26" s="972"/>
      <c r="J26" s="463" t="str">
        <f>IF(基本情報入力シート!M65="","",基本情報入力シート!M65)</f>
        <v/>
      </c>
      <c r="K26" s="464" t="str">
        <f>IF(基本情報入力シート!R65="","",基本情報入力シート!R65)</f>
        <v/>
      </c>
      <c r="L26" s="464" t="str">
        <f>IF(基本情報入力シート!W65="","",基本情報入力シート!W65)</f>
        <v/>
      </c>
      <c r="M26" s="465" t="str">
        <f>IF(基本情報入力シート!X65="","",基本情報入力シート!X65)</f>
        <v/>
      </c>
      <c r="N26" s="466" t="str">
        <f>IF(基本情報入力シート!Y65="","",基本情報入力シート!Y65)</f>
        <v/>
      </c>
      <c r="O26" s="102"/>
      <c r="P26" s="1058"/>
      <c r="Q26" s="1059"/>
      <c r="R26" s="490" t="str">
        <f>IFERROR(IF('別紙様式3-2（４・５月）'!Z28="ベア加算","",P26*VLOOKUP(N26,【参考】数式用!$AD$2:$AH$27,MATCH(O26,【参考】数式用!$K$4:$N$4,0)+1,0)),"")</f>
        <v/>
      </c>
      <c r="S26" s="125"/>
      <c r="T26" s="1060"/>
      <c r="U26" s="1061"/>
      <c r="V26" s="491" t="str">
        <f>IFERROR(P26*VLOOKUP(AF26,【参考】数式用4!$DC$3:$DZ$106,MATCH(N26,【参考】数式用4!$DC$2:$DZ$2,0)),"")</f>
        <v/>
      </c>
      <c r="W26" s="103"/>
      <c r="X26" s="124"/>
      <c r="Y26" s="1111" t="str">
        <f>IFERROR(IF('別紙様式3-2（４・５月）'!Z28="ベア加算","",W26*VLOOKUP(N26,【参考】数式用!$AD$2:$AH$27,MATCH(O26,【参考】数式用!$K$4:$N$4,0)+1,0)),"")</f>
        <v/>
      </c>
      <c r="Z26" s="1111"/>
      <c r="AA26" s="125"/>
      <c r="AB26" s="126"/>
      <c r="AC26" s="492" t="str">
        <f>IFERROR(X26*VLOOKUP(AG26,【参考】数式用4!$DC$3:$DZ$106,MATCH(N26,【参考】数式用4!$DC$2:$DZ$2,0)),"")</f>
        <v/>
      </c>
      <c r="AD26" s="459" t="str">
        <f t="shared" si="2"/>
        <v/>
      </c>
      <c r="AE26" s="460" t="str">
        <f t="shared" si="3"/>
        <v/>
      </c>
      <c r="AF26" s="488" t="str">
        <f>IF(O26="","",'別紙様式3-2（４・５月）'!O28&amp;'別紙様式3-2（４・５月）'!P28&amp;'別紙様式3-2（４・５月）'!Q28&amp;"から"&amp;O26)</f>
        <v/>
      </c>
      <c r="AG26" s="488" t="str">
        <f>IF(OR(W26="",W26="―"),"",'別紙様式3-2（４・５月）'!O28&amp;'別紙様式3-2（４・５月）'!P28&amp;'別紙様式3-2（４・５月）'!Q28&amp;"から"&amp;W26)</f>
        <v/>
      </c>
    </row>
    <row r="27" spans="1:41" ht="24.95" customHeight="1">
      <c r="A27" s="489">
        <v>14</v>
      </c>
      <c r="B27" s="970" t="str">
        <f>IF(基本情報入力シート!C66="","",基本情報入力シート!C66)</f>
        <v/>
      </c>
      <c r="C27" s="971"/>
      <c r="D27" s="971"/>
      <c r="E27" s="971"/>
      <c r="F27" s="971"/>
      <c r="G27" s="971"/>
      <c r="H27" s="971"/>
      <c r="I27" s="972"/>
      <c r="J27" s="463" t="str">
        <f>IF(基本情報入力シート!M66="","",基本情報入力シート!M66)</f>
        <v/>
      </c>
      <c r="K27" s="464" t="str">
        <f>IF(基本情報入力シート!R66="","",基本情報入力シート!R66)</f>
        <v/>
      </c>
      <c r="L27" s="464" t="str">
        <f>IF(基本情報入力シート!W66="","",基本情報入力シート!W66)</f>
        <v/>
      </c>
      <c r="M27" s="465" t="str">
        <f>IF(基本情報入力シート!X66="","",基本情報入力シート!X66)</f>
        <v/>
      </c>
      <c r="N27" s="466" t="str">
        <f>IF(基本情報入力シート!Y66="","",基本情報入力シート!Y66)</f>
        <v/>
      </c>
      <c r="O27" s="102"/>
      <c r="P27" s="1058"/>
      <c r="Q27" s="1059"/>
      <c r="R27" s="490" t="str">
        <f>IFERROR(IF('別紙様式3-2（４・５月）'!Z29="ベア加算","",P27*VLOOKUP(N27,【参考】数式用!$AD$2:$AH$27,MATCH(O27,【参考】数式用!$K$4:$N$4,0)+1,0)),"")</f>
        <v/>
      </c>
      <c r="S27" s="125"/>
      <c r="T27" s="1060"/>
      <c r="U27" s="1061"/>
      <c r="V27" s="491" t="str">
        <f>IFERROR(P27*VLOOKUP(AF27,【参考】数式用4!$DC$3:$DZ$106,MATCH(N27,【参考】数式用4!$DC$2:$DZ$2,0)),"")</f>
        <v/>
      </c>
      <c r="W27" s="103"/>
      <c r="X27" s="124"/>
      <c r="Y27" s="1111" t="str">
        <f>IFERROR(IF('別紙様式3-2（４・５月）'!Z29="ベア加算","",W27*VLOOKUP(N27,【参考】数式用!$AD$2:$AH$27,MATCH(O27,【参考】数式用!$K$4:$N$4,0)+1,0)),"")</f>
        <v/>
      </c>
      <c r="Z27" s="1111"/>
      <c r="AA27" s="125"/>
      <c r="AB27" s="126"/>
      <c r="AC27" s="492" t="str">
        <f>IFERROR(X27*VLOOKUP(AG27,【参考】数式用4!$DC$3:$DZ$106,MATCH(N27,【参考】数式用4!$DC$2:$DZ$2,0)),"")</f>
        <v/>
      </c>
      <c r="AD27" s="459" t="str">
        <f t="shared" si="2"/>
        <v/>
      </c>
      <c r="AE27" s="460" t="str">
        <f t="shared" si="3"/>
        <v/>
      </c>
      <c r="AF27" s="488" t="str">
        <f>IF(O27="","",'別紙様式3-2（４・５月）'!O29&amp;'別紙様式3-2（４・５月）'!P29&amp;'別紙様式3-2（４・５月）'!Q29&amp;"から"&amp;O27)</f>
        <v/>
      </c>
      <c r="AG27" s="488" t="str">
        <f>IF(OR(W27="",W27="―"),"",'別紙様式3-2（４・５月）'!O29&amp;'別紙様式3-2（４・５月）'!P29&amp;'別紙様式3-2（４・５月）'!Q29&amp;"から"&amp;W27)</f>
        <v/>
      </c>
    </row>
    <row r="28" spans="1:41" ht="24.95" customHeight="1">
      <c r="A28" s="489">
        <v>15</v>
      </c>
      <c r="B28" s="970" t="str">
        <f>IF(基本情報入力シート!C67="","",基本情報入力シート!C67)</f>
        <v/>
      </c>
      <c r="C28" s="971"/>
      <c r="D28" s="971"/>
      <c r="E28" s="971"/>
      <c r="F28" s="971"/>
      <c r="G28" s="971"/>
      <c r="H28" s="971"/>
      <c r="I28" s="972"/>
      <c r="J28" s="463" t="str">
        <f>IF(基本情報入力シート!M67="","",基本情報入力シート!M67)</f>
        <v/>
      </c>
      <c r="K28" s="464" t="str">
        <f>IF(基本情報入力シート!R67="","",基本情報入力シート!R67)</f>
        <v/>
      </c>
      <c r="L28" s="464" t="str">
        <f>IF(基本情報入力シート!W67="","",基本情報入力シート!W67)</f>
        <v/>
      </c>
      <c r="M28" s="465" t="str">
        <f>IF(基本情報入力シート!X67="","",基本情報入力シート!X67)</f>
        <v/>
      </c>
      <c r="N28" s="466" t="str">
        <f>IF(基本情報入力シート!Y67="","",基本情報入力シート!Y67)</f>
        <v/>
      </c>
      <c r="O28" s="102"/>
      <c r="P28" s="1058"/>
      <c r="Q28" s="1059"/>
      <c r="R28" s="490" t="str">
        <f>IFERROR(IF('別紙様式3-2（４・５月）'!Z30="ベア加算","",P28*VLOOKUP(N28,【参考】数式用!$AD$2:$AH$27,MATCH(O28,【参考】数式用!$K$4:$N$4,0)+1,0)),"")</f>
        <v/>
      </c>
      <c r="S28" s="125"/>
      <c r="T28" s="1060"/>
      <c r="U28" s="1061"/>
      <c r="V28" s="491" t="str">
        <f>IFERROR(P28*VLOOKUP(AF28,【参考】数式用4!$DC$3:$DZ$106,MATCH(N28,【参考】数式用4!$DC$2:$DZ$2,0)),"")</f>
        <v/>
      </c>
      <c r="W28" s="103"/>
      <c r="X28" s="124"/>
      <c r="Y28" s="1111" t="str">
        <f>IFERROR(IF('別紙様式3-2（４・５月）'!Z30="ベア加算","",W28*VLOOKUP(N28,【参考】数式用!$AD$2:$AH$27,MATCH(O28,【参考】数式用!$K$4:$N$4,0)+1,0)),"")</f>
        <v/>
      </c>
      <c r="Z28" s="1111"/>
      <c r="AA28" s="125"/>
      <c r="AB28" s="126"/>
      <c r="AC28" s="492" t="str">
        <f>IFERROR(X28*VLOOKUP(AG28,【参考】数式用4!$DC$3:$DZ$106,MATCH(N28,【参考】数式用4!$DC$2:$DZ$2,0)),"")</f>
        <v/>
      </c>
      <c r="AD28" s="459" t="str">
        <f t="shared" si="2"/>
        <v/>
      </c>
      <c r="AE28" s="460" t="str">
        <f t="shared" si="3"/>
        <v/>
      </c>
      <c r="AF28" s="488" t="str">
        <f>IF(O28="","",'別紙様式3-2（４・５月）'!O30&amp;'別紙様式3-2（４・５月）'!P30&amp;'別紙様式3-2（４・５月）'!Q30&amp;"から"&amp;O28)</f>
        <v/>
      </c>
      <c r="AG28" s="488" t="str">
        <f>IF(OR(W28="",W28="―"),"",'別紙様式3-2（４・５月）'!O30&amp;'別紙様式3-2（４・５月）'!P30&amp;'別紙様式3-2（４・５月）'!Q30&amp;"から"&amp;W28)</f>
        <v/>
      </c>
    </row>
    <row r="29" spans="1:41" ht="24.95" customHeight="1">
      <c r="A29" s="489">
        <v>16</v>
      </c>
      <c r="B29" s="970" t="str">
        <f>IF(基本情報入力シート!C68="","",基本情報入力シート!C68)</f>
        <v/>
      </c>
      <c r="C29" s="971"/>
      <c r="D29" s="971"/>
      <c r="E29" s="971"/>
      <c r="F29" s="971"/>
      <c r="G29" s="971"/>
      <c r="H29" s="971"/>
      <c r="I29" s="972"/>
      <c r="J29" s="464" t="str">
        <f>IF(基本情報入力シート!M68="","",基本情報入力シート!M68)</f>
        <v/>
      </c>
      <c r="K29" s="464" t="str">
        <f>IF(基本情報入力シート!R68="","",基本情報入力シート!R68)</f>
        <v/>
      </c>
      <c r="L29" s="464" t="str">
        <f>IF(基本情報入力シート!W68="","",基本情報入力シート!W68)</f>
        <v/>
      </c>
      <c r="M29" s="493" t="str">
        <f>IF(基本情報入力シート!X68="","",基本情報入力シート!X68)</f>
        <v/>
      </c>
      <c r="N29" s="504" t="str">
        <f>IF(基本情報入力シート!Y68="","",基本情報入力シート!Y68)</f>
        <v/>
      </c>
      <c r="O29" s="505"/>
      <c r="P29" s="1058"/>
      <c r="Q29" s="1059"/>
      <c r="R29" s="506" t="str">
        <f>IFERROR(IF('別紙様式3-2（４・５月）'!Z31="ベア加算","",P29*VLOOKUP(N29,【参考】数式用!$AD$2:$AH$27,MATCH(O29,【参考】数式用!$K$4:$N$4,0)+1,0)),"")</f>
        <v/>
      </c>
      <c r="S29" s="125"/>
      <c r="T29" s="1058"/>
      <c r="U29" s="1059"/>
      <c r="V29" s="491" t="str">
        <f>IFERROR(P29*VLOOKUP(AF29,【参考】数式用4!$DC$3:$DZ$106,MATCH(N29,【参考】数式用4!$DC$2:$DZ$2,0)),"")</f>
        <v/>
      </c>
      <c r="W29" s="104"/>
      <c r="X29" s="497"/>
      <c r="Y29" s="1111" t="str">
        <f>IFERROR(IF('別紙様式3-2（４・５月）'!Z31="ベア加算","",W29*VLOOKUP(N29,【参考】数式用!$AD$2:$AH$27,MATCH(O29,【参考】数式用!$K$4:$N$4,0)+1,0)),"")</f>
        <v/>
      </c>
      <c r="Z29" s="1111"/>
      <c r="AA29" s="125"/>
      <c r="AB29" s="497"/>
      <c r="AC29" s="507" t="str">
        <f>IFERROR(X29*VLOOKUP(AG29,【参考】数式用4!$DC$3:$DZ$106,MATCH(N29,【参考】数式用4!$DC$2:$DZ$2,0)),"")</f>
        <v/>
      </c>
      <c r="AD29" s="459" t="str">
        <f t="shared" si="2"/>
        <v/>
      </c>
      <c r="AE29" s="460" t="str">
        <f t="shared" si="3"/>
        <v/>
      </c>
      <c r="AF29" s="488" t="str">
        <f>IF(O29="","",'別紙様式3-2（４・５月）'!O31&amp;'別紙様式3-2（４・５月）'!P31&amp;'別紙様式3-2（４・５月）'!Q31&amp;"から"&amp;O29)</f>
        <v/>
      </c>
      <c r="AG29" s="488" t="str">
        <f>IF(OR(W29="",W29="―"),"",'別紙様式3-2（４・５月）'!O31&amp;'別紙様式3-2（４・５月）'!P31&amp;'別紙様式3-2（４・５月）'!Q31&amp;"から"&amp;W29)</f>
        <v/>
      </c>
    </row>
    <row r="30" spans="1:41" s="432" customFormat="1" ht="24.95" customHeight="1">
      <c r="A30" s="489">
        <v>17</v>
      </c>
      <c r="B30" s="970" t="str">
        <f>IF(基本情報入力シート!C69="","",基本情報入力シート!C69)</f>
        <v/>
      </c>
      <c r="C30" s="971"/>
      <c r="D30" s="971"/>
      <c r="E30" s="971"/>
      <c r="F30" s="971"/>
      <c r="G30" s="971"/>
      <c r="H30" s="971"/>
      <c r="I30" s="972"/>
      <c r="J30" s="463" t="str">
        <f>IF(基本情報入力シート!M69="","",基本情報入力シート!M69)</f>
        <v/>
      </c>
      <c r="K30" s="464" t="str">
        <f>IF(基本情報入力シート!R69="","",基本情報入力シート!R69)</f>
        <v/>
      </c>
      <c r="L30" s="464" t="str">
        <f>IF(基本情報入力シート!W69="","",基本情報入力シート!W69)</f>
        <v/>
      </c>
      <c r="M30" s="465" t="str">
        <f>IF(基本情報入力シート!X69="","",基本情報入力シート!X69)</f>
        <v/>
      </c>
      <c r="N30" s="466" t="str">
        <f>IF(基本情報入力シート!Y69="","",基本情報入力シート!Y69)</f>
        <v/>
      </c>
      <c r="O30" s="102"/>
      <c r="P30" s="1058"/>
      <c r="Q30" s="1059"/>
      <c r="R30" s="490" t="str">
        <f>IFERROR(IF('別紙様式3-2（４・５月）'!Z32="ベア加算","",P30*VLOOKUP(N30,【参考】数式用!$AD$2:$AH$27,MATCH(O30,【参考】数式用!$K$4:$N$4,0)+1,0)),"")</f>
        <v/>
      </c>
      <c r="S30" s="125"/>
      <c r="T30" s="1060"/>
      <c r="U30" s="1061"/>
      <c r="V30" s="491" t="str">
        <f>IFERROR(P30*VLOOKUP(AF30,【参考】数式用4!$DC$3:$DZ$106,MATCH(N30,【参考】数式用4!$DC$2:$DZ$2,0)),"")</f>
        <v/>
      </c>
      <c r="W30" s="103"/>
      <c r="X30" s="124"/>
      <c r="Y30" s="1111" t="str">
        <f>IFERROR(IF('別紙様式3-2（４・５月）'!Z32="ベア加算","",W30*VLOOKUP(N30,【参考】数式用!$AD$2:$AH$27,MATCH(O30,【参考】数式用!$K$4:$N$4,0)+1,0)),"")</f>
        <v/>
      </c>
      <c r="Z30" s="1111"/>
      <c r="AA30" s="125"/>
      <c r="AB30" s="126"/>
      <c r="AC30" s="492" t="str">
        <f>IFERROR(X30*VLOOKUP(AG30,【参考】数式用4!$DC$3:$DZ$106,MATCH(N30,【参考】数式用4!$DC$2:$DZ$2,0)),"")</f>
        <v/>
      </c>
      <c r="AD30" s="459" t="str">
        <f t="shared" si="2"/>
        <v/>
      </c>
      <c r="AE30" s="460" t="str">
        <f t="shared" si="3"/>
        <v/>
      </c>
      <c r="AF30" s="488" t="str">
        <f>IF(O30="","",'別紙様式3-2（４・５月）'!O32&amp;'別紙様式3-2（４・５月）'!P32&amp;'別紙様式3-2（４・５月）'!Q32&amp;"から"&amp;O30)</f>
        <v/>
      </c>
      <c r="AG30" s="488"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9">
        <v>18</v>
      </c>
      <c r="B31" s="970" t="str">
        <f>IF(基本情報入力シート!C70="","",基本情報入力シート!C70)</f>
        <v/>
      </c>
      <c r="C31" s="971"/>
      <c r="D31" s="971"/>
      <c r="E31" s="971"/>
      <c r="F31" s="971"/>
      <c r="G31" s="971"/>
      <c r="H31" s="971"/>
      <c r="I31" s="972"/>
      <c r="J31" s="463" t="str">
        <f>IF(基本情報入力シート!M70="","",基本情報入力シート!M70)</f>
        <v/>
      </c>
      <c r="K31" s="464" t="str">
        <f>IF(基本情報入力シート!R70="","",基本情報入力シート!R70)</f>
        <v/>
      </c>
      <c r="L31" s="464" t="str">
        <f>IF(基本情報入力シート!W70="","",基本情報入力シート!W70)</f>
        <v/>
      </c>
      <c r="M31" s="465" t="str">
        <f>IF(基本情報入力シート!X70="","",基本情報入力シート!X70)</f>
        <v/>
      </c>
      <c r="N31" s="466" t="str">
        <f>IF(基本情報入力シート!Y70="","",基本情報入力シート!Y70)</f>
        <v/>
      </c>
      <c r="O31" s="102"/>
      <c r="P31" s="1058"/>
      <c r="Q31" s="1059"/>
      <c r="R31" s="490" t="str">
        <f>IFERROR(IF('別紙様式3-2（４・５月）'!Z33="ベア加算","",P31*VLOOKUP(N31,【参考】数式用!$AD$2:$AH$27,MATCH(O31,【参考】数式用!$K$4:$N$4,0)+1,0)),"")</f>
        <v/>
      </c>
      <c r="S31" s="125"/>
      <c r="T31" s="1060"/>
      <c r="U31" s="1061"/>
      <c r="V31" s="491" t="str">
        <f>IFERROR(P31*VLOOKUP(AF31,【参考】数式用4!$DC$3:$DZ$106,MATCH(N31,【参考】数式用4!$DC$2:$DZ$2,0)),"")</f>
        <v/>
      </c>
      <c r="W31" s="103"/>
      <c r="X31" s="124"/>
      <c r="Y31" s="1111" t="str">
        <f>IFERROR(IF('別紙様式3-2（４・５月）'!Z33="ベア加算","",W31*VLOOKUP(N31,【参考】数式用!$AD$2:$AH$27,MATCH(O31,【参考】数式用!$K$4:$N$4,0)+1,0)),"")</f>
        <v/>
      </c>
      <c r="Z31" s="1111"/>
      <c r="AA31" s="125"/>
      <c r="AB31" s="126"/>
      <c r="AC31" s="492" t="str">
        <f>IFERROR(X31*VLOOKUP(AG31,【参考】数式用4!$DC$3:$DZ$106,MATCH(N31,【参考】数式用4!$DC$2:$DZ$2,0)),"")</f>
        <v/>
      </c>
      <c r="AD31" s="459" t="str">
        <f t="shared" si="2"/>
        <v/>
      </c>
      <c r="AE31" s="460" t="str">
        <f t="shared" si="3"/>
        <v/>
      </c>
      <c r="AF31" s="488" t="str">
        <f>IF(O31="","",'別紙様式3-2（４・５月）'!O33&amp;'別紙様式3-2（４・５月）'!P33&amp;'別紙様式3-2（４・５月）'!Q33&amp;"から"&amp;O31)</f>
        <v/>
      </c>
      <c r="AG31" s="488"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9">
        <v>19</v>
      </c>
      <c r="B32" s="970" t="str">
        <f>IF(基本情報入力シート!C71="","",基本情報入力シート!C71)</f>
        <v/>
      </c>
      <c r="C32" s="971"/>
      <c r="D32" s="971"/>
      <c r="E32" s="971"/>
      <c r="F32" s="971"/>
      <c r="G32" s="971"/>
      <c r="H32" s="971"/>
      <c r="I32" s="972"/>
      <c r="J32" s="463" t="str">
        <f>IF(基本情報入力シート!M71="","",基本情報入力シート!M71)</f>
        <v/>
      </c>
      <c r="K32" s="464" t="str">
        <f>IF(基本情報入力シート!R71="","",基本情報入力シート!R71)</f>
        <v/>
      </c>
      <c r="L32" s="464" t="str">
        <f>IF(基本情報入力シート!W71="","",基本情報入力シート!W71)</f>
        <v/>
      </c>
      <c r="M32" s="465" t="str">
        <f>IF(基本情報入力シート!X71="","",基本情報入力シート!X71)</f>
        <v/>
      </c>
      <c r="N32" s="466" t="str">
        <f>IF(基本情報入力シート!Y71="","",基本情報入力シート!Y71)</f>
        <v/>
      </c>
      <c r="O32" s="102"/>
      <c r="P32" s="1058"/>
      <c r="Q32" s="1059"/>
      <c r="R32" s="490" t="str">
        <f>IFERROR(IF('別紙様式3-2（４・５月）'!Z34="ベア加算","",P32*VLOOKUP(N32,【参考】数式用!$AD$2:$AH$27,MATCH(O32,【参考】数式用!$K$4:$N$4,0)+1,0)),"")</f>
        <v/>
      </c>
      <c r="S32" s="125"/>
      <c r="T32" s="1060"/>
      <c r="U32" s="1061"/>
      <c r="V32" s="491" t="str">
        <f>IFERROR(P32*VLOOKUP(AF32,【参考】数式用4!$DC$3:$DZ$106,MATCH(N32,【参考】数式用4!$DC$2:$DZ$2,0)),"")</f>
        <v/>
      </c>
      <c r="W32" s="103"/>
      <c r="X32" s="124"/>
      <c r="Y32" s="1111" t="str">
        <f>IFERROR(IF('別紙様式3-2（４・５月）'!Z34="ベア加算","",W32*VLOOKUP(N32,【参考】数式用!$AD$2:$AH$27,MATCH(O32,【参考】数式用!$K$4:$N$4,0)+1,0)),"")</f>
        <v/>
      </c>
      <c r="Z32" s="1111"/>
      <c r="AA32" s="125"/>
      <c r="AB32" s="126"/>
      <c r="AC32" s="492" t="str">
        <f>IFERROR(X32*VLOOKUP(AG32,【参考】数式用4!$DC$3:$DZ$106,MATCH(N32,【参考】数式用4!$DC$2:$DZ$2,0)),"")</f>
        <v/>
      </c>
      <c r="AD32" s="459" t="str">
        <f t="shared" si="2"/>
        <v/>
      </c>
      <c r="AE32" s="460" t="str">
        <f t="shared" si="3"/>
        <v/>
      </c>
      <c r="AF32" s="488" t="str">
        <f>IF(O32="","",'別紙様式3-2（４・５月）'!O34&amp;'別紙様式3-2（４・５月）'!P34&amp;'別紙様式3-2（４・５月）'!Q34&amp;"から"&amp;O32)</f>
        <v/>
      </c>
      <c r="AG32" s="488"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9">
        <v>20</v>
      </c>
      <c r="B33" s="970" t="str">
        <f>IF(基本情報入力シート!C72="","",基本情報入力シート!C72)</f>
        <v/>
      </c>
      <c r="C33" s="971"/>
      <c r="D33" s="971"/>
      <c r="E33" s="971"/>
      <c r="F33" s="971"/>
      <c r="G33" s="971"/>
      <c r="H33" s="971"/>
      <c r="I33" s="972"/>
      <c r="J33" s="463" t="str">
        <f>IF(基本情報入力シート!M72="","",基本情報入力シート!M72)</f>
        <v/>
      </c>
      <c r="K33" s="464" t="str">
        <f>IF(基本情報入力シート!R72="","",基本情報入力シート!R72)</f>
        <v/>
      </c>
      <c r="L33" s="464" t="str">
        <f>IF(基本情報入力シート!W72="","",基本情報入力シート!W72)</f>
        <v/>
      </c>
      <c r="M33" s="465" t="str">
        <f>IF(基本情報入力シート!X72="","",基本情報入力シート!X72)</f>
        <v/>
      </c>
      <c r="N33" s="466" t="str">
        <f>IF(基本情報入力シート!Y72="","",基本情報入力シート!Y72)</f>
        <v/>
      </c>
      <c r="O33" s="102"/>
      <c r="P33" s="1058"/>
      <c r="Q33" s="1059"/>
      <c r="R33" s="490" t="str">
        <f>IFERROR(IF('別紙様式3-2（４・５月）'!Z35="ベア加算","",P33*VLOOKUP(N33,【参考】数式用!$AD$2:$AH$27,MATCH(O33,【参考】数式用!$K$4:$N$4,0)+1,0)),"")</f>
        <v/>
      </c>
      <c r="S33" s="125"/>
      <c r="T33" s="1060"/>
      <c r="U33" s="1061"/>
      <c r="V33" s="491" t="str">
        <f>IFERROR(P33*VLOOKUP(AF33,【参考】数式用4!$DC$3:$DZ$106,MATCH(N33,【参考】数式用4!$DC$2:$DZ$2,0)),"")</f>
        <v/>
      </c>
      <c r="W33" s="103"/>
      <c r="X33" s="124"/>
      <c r="Y33" s="1111" t="str">
        <f>IFERROR(IF('別紙様式3-2（４・５月）'!Z35="ベア加算","",W33*VLOOKUP(N33,【参考】数式用!$AD$2:$AH$27,MATCH(O33,【参考】数式用!$K$4:$N$4,0)+1,0)),"")</f>
        <v/>
      </c>
      <c r="Z33" s="1111"/>
      <c r="AA33" s="125"/>
      <c r="AB33" s="126"/>
      <c r="AC33" s="492" t="str">
        <f>IFERROR(X33*VLOOKUP(AG33,【参考】数式用4!$DC$3:$DZ$106,MATCH(N33,【参考】数式用4!$DC$2:$DZ$2,0)),"")</f>
        <v/>
      </c>
      <c r="AD33" s="459" t="str">
        <f t="shared" si="2"/>
        <v/>
      </c>
      <c r="AE33" s="460" t="str">
        <f t="shared" si="3"/>
        <v/>
      </c>
      <c r="AF33" s="488" t="str">
        <f>IF(O33="","",'別紙様式3-2（４・５月）'!O35&amp;'別紙様式3-2（４・５月）'!P35&amp;'別紙様式3-2（４・５月）'!Q35&amp;"から"&amp;O33)</f>
        <v/>
      </c>
      <c r="AG33" s="488"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9">
        <v>21</v>
      </c>
      <c r="B34" s="970" t="str">
        <f>IF(基本情報入力シート!C73="","",基本情報入力シート!C73)</f>
        <v/>
      </c>
      <c r="C34" s="971"/>
      <c r="D34" s="971"/>
      <c r="E34" s="971"/>
      <c r="F34" s="971"/>
      <c r="G34" s="971"/>
      <c r="H34" s="971"/>
      <c r="I34" s="972"/>
      <c r="J34" s="463" t="str">
        <f>IF(基本情報入力シート!M73="","",基本情報入力シート!M73)</f>
        <v/>
      </c>
      <c r="K34" s="464" t="str">
        <f>IF(基本情報入力シート!R73="","",基本情報入力シート!R73)</f>
        <v/>
      </c>
      <c r="L34" s="464" t="str">
        <f>IF(基本情報入力シート!W73="","",基本情報入力シート!W73)</f>
        <v/>
      </c>
      <c r="M34" s="465" t="str">
        <f>IF(基本情報入力シート!X73="","",基本情報入力シート!X73)</f>
        <v/>
      </c>
      <c r="N34" s="466" t="str">
        <f>IF(基本情報入力シート!Y73="","",基本情報入力シート!Y73)</f>
        <v/>
      </c>
      <c r="O34" s="102"/>
      <c r="P34" s="1058"/>
      <c r="Q34" s="1059"/>
      <c r="R34" s="490" t="str">
        <f>IFERROR(IF('別紙様式3-2（４・５月）'!Z36="ベア加算","",P34*VLOOKUP(N34,【参考】数式用!$AD$2:$AH$27,MATCH(O34,【参考】数式用!$K$4:$N$4,0)+1,0)),"")</f>
        <v/>
      </c>
      <c r="S34" s="125"/>
      <c r="T34" s="1060"/>
      <c r="U34" s="1061"/>
      <c r="V34" s="491" t="str">
        <f>IFERROR(P34*VLOOKUP(AF34,【参考】数式用4!$DC$3:$DZ$106,MATCH(N34,【参考】数式用4!$DC$2:$DZ$2,0)),"")</f>
        <v/>
      </c>
      <c r="W34" s="103"/>
      <c r="X34" s="124"/>
      <c r="Y34" s="1111" t="str">
        <f>IFERROR(IF('別紙様式3-2（４・５月）'!Z36="ベア加算","",W34*VLOOKUP(N34,【参考】数式用!$AD$2:$AH$27,MATCH(O34,【参考】数式用!$K$4:$N$4,0)+1,0)),"")</f>
        <v/>
      </c>
      <c r="Z34" s="1111"/>
      <c r="AA34" s="125"/>
      <c r="AB34" s="126"/>
      <c r="AC34" s="492" t="str">
        <f>IFERROR(X34*VLOOKUP(AG34,【参考】数式用4!$DC$3:$DZ$106,MATCH(N34,【参考】数式用4!$DC$2:$DZ$2,0)),"")</f>
        <v/>
      </c>
      <c r="AD34" s="459" t="str">
        <f t="shared" si="2"/>
        <v/>
      </c>
      <c r="AE34" s="460" t="str">
        <f t="shared" si="3"/>
        <v/>
      </c>
      <c r="AF34" s="488" t="str">
        <f>IF(O34="","",'別紙様式3-2（４・５月）'!O36&amp;'別紙様式3-2（４・５月）'!P36&amp;'別紙様式3-2（４・５月）'!Q36&amp;"から"&amp;O34)</f>
        <v/>
      </c>
      <c r="AG34" s="488"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9">
        <v>22</v>
      </c>
      <c r="B35" s="970" t="str">
        <f>IF(基本情報入力シート!C74="","",基本情報入力シート!C74)</f>
        <v/>
      </c>
      <c r="C35" s="971"/>
      <c r="D35" s="971"/>
      <c r="E35" s="971"/>
      <c r="F35" s="971"/>
      <c r="G35" s="971"/>
      <c r="H35" s="971"/>
      <c r="I35" s="972"/>
      <c r="J35" s="463" t="str">
        <f>IF(基本情報入力シート!M74="","",基本情報入力シート!M74)</f>
        <v/>
      </c>
      <c r="K35" s="464" t="str">
        <f>IF(基本情報入力シート!R74="","",基本情報入力シート!R74)</f>
        <v/>
      </c>
      <c r="L35" s="464" t="str">
        <f>IF(基本情報入力シート!W74="","",基本情報入力シート!W74)</f>
        <v/>
      </c>
      <c r="M35" s="465" t="str">
        <f>IF(基本情報入力シート!X74="","",基本情報入力シート!X74)</f>
        <v/>
      </c>
      <c r="N35" s="466" t="str">
        <f>IF(基本情報入力シート!Y74="","",基本情報入力シート!Y74)</f>
        <v/>
      </c>
      <c r="O35" s="102"/>
      <c r="P35" s="1058"/>
      <c r="Q35" s="1059"/>
      <c r="R35" s="490" t="str">
        <f>IFERROR(IF('別紙様式3-2（４・５月）'!Z37="ベア加算","",P35*VLOOKUP(N35,【参考】数式用!$AD$2:$AH$27,MATCH(O35,【参考】数式用!$K$4:$N$4,0)+1,0)),"")</f>
        <v/>
      </c>
      <c r="S35" s="125"/>
      <c r="T35" s="1060"/>
      <c r="U35" s="1061"/>
      <c r="V35" s="491" t="str">
        <f>IFERROR(P35*VLOOKUP(AF35,【参考】数式用4!$DC$3:$DZ$106,MATCH(N35,【参考】数式用4!$DC$2:$DZ$2,0)),"")</f>
        <v/>
      </c>
      <c r="W35" s="103"/>
      <c r="X35" s="124"/>
      <c r="Y35" s="1111" t="str">
        <f>IFERROR(IF('別紙様式3-2（４・５月）'!Z37="ベア加算","",W35*VLOOKUP(N35,【参考】数式用!$AD$2:$AH$27,MATCH(O35,【参考】数式用!$K$4:$N$4,0)+1,0)),"")</f>
        <v/>
      </c>
      <c r="Z35" s="1111"/>
      <c r="AA35" s="125"/>
      <c r="AB35" s="126"/>
      <c r="AC35" s="492" t="str">
        <f>IFERROR(X35*VLOOKUP(AG35,【参考】数式用4!$DC$3:$DZ$106,MATCH(N35,【参考】数式用4!$DC$2:$DZ$2,0)),"")</f>
        <v/>
      </c>
      <c r="AD35" s="459" t="str">
        <f t="shared" si="2"/>
        <v/>
      </c>
      <c r="AE35" s="460" t="str">
        <f t="shared" si="3"/>
        <v/>
      </c>
      <c r="AF35" s="488" t="str">
        <f>IF(O35="","",'別紙様式3-2（４・５月）'!O37&amp;'別紙様式3-2（４・５月）'!P37&amp;'別紙様式3-2（４・５月）'!Q37&amp;"から"&amp;O35)</f>
        <v/>
      </c>
      <c r="AG35" s="488"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9">
        <v>23</v>
      </c>
      <c r="B36" s="970" t="str">
        <f>IF(基本情報入力シート!C75="","",基本情報入力シート!C75)</f>
        <v/>
      </c>
      <c r="C36" s="971"/>
      <c r="D36" s="971"/>
      <c r="E36" s="971"/>
      <c r="F36" s="971"/>
      <c r="G36" s="971"/>
      <c r="H36" s="971"/>
      <c r="I36" s="972"/>
      <c r="J36" s="463" t="str">
        <f>IF(基本情報入力シート!M75="","",基本情報入力シート!M75)</f>
        <v/>
      </c>
      <c r="K36" s="464" t="str">
        <f>IF(基本情報入力シート!R75="","",基本情報入力シート!R75)</f>
        <v/>
      </c>
      <c r="L36" s="464" t="str">
        <f>IF(基本情報入力シート!W75="","",基本情報入力シート!W75)</f>
        <v/>
      </c>
      <c r="M36" s="465" t="str">
        <f>IF(基本情報入力シート!X75="","",基本情報入力シート!X75)</f>
        <v/>
      </c>
      <c r="N36" s="466" t="str">
        <f>IF(基本情報入力シート!Y75="","",基本情報入力シート!Y75)</f>
        <v/>
      </c>
      <c r="O36" s="102"/>
      <c r="P36" s="1058"/>
      <c r="Q36" s="1059"/>
      <c r="R36" s="490" t="str">
        <f>IFERROR(IF('別紙様式3-2（４・５月）'!Z38="ベア加算","",P36*VLOOKUP(N36,【参考】数式用!$AD$2:$AH$27,MATCH(O36,【参考】数式用!$K$4:$N$4,0)+1,0)),"")</f>
        <v/>
      </c>
      <c r="S36" s="125"/>
      <c r="T36" s="1060"/>
      <c r="U36" s="1061"/>
      <c r="V36" s="491" t="str">
        <f>IFERROR(P36*VLOOKUP(AF36,【参考】数式用4!$DC$3:$DZ$106,MATCH(N36,【参考】数式用4!$DC$2:$DZ$2,0)),"")</f>
        <v/>
      </c>
      <c r="W36" s="103"/>
      <c r="X36" s="124"/>
      <c r="Y36" s="1111" t="str">
        <f>IFERROR(IF('別紙様式3-2（４・５月）'!Z38="ベア加算","",W36*VLOOKUP(N36,【参考】数式用!$AD$2:$AH$27,MATCH(O36,【参考】数式用!$K$4:$N$4,0)+1,0)),"")</f>
        <v/>
      </c>
      <c r="Z36" s="1111"/>
      <c r="AA36" s="125"/>
      <c r="AB36" s="126"/>
      <c r="AC36" s="492" t="str">
        <f>IFERROR(X36*VLOOKUP(AG36,【参考】数式用4!$DC$3:$DZ$106,MATCH(N36,【参考】数式用4!$DC$2:$DZ$2,0)),"")</f>
        <v/>
      </c>
      <c r="AD36" s="459" t="str">
        <f t="shared" si="2"/>
        <v/>
      </c>
      <c r="AE36" s="460" t="str">
        <f t="shared" si="3"/>
        <v/>
      </c>
      <c r="AF36" s="488" t="str">
        <f>IF(O36="","",'別紙様式3-2（４・５月）'!O38&amp;'別紙様式3-2（４・５月）'!P38&amp;'別紙様式3-2（４・５月）'!Q38&amp;"から"&amp;O36)</f>
        <v/>
      </c>
      <c r="AG36" s="488"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9">
        <v>24</v>
      </c>
      <c r="B37" s="970" t="str">
        <f>IF(基本情報入力シート!C76="","",基本情報入力シート!C76)</f>
        <v/>
      </c>
      <c r="C37" s="971"/>
      <c r="D37" s="971"/>
      <c r="E37" s="971"/>
      <c r="F37" s="971"/>
      <c r="G37" s="971"/>
      <c r="H37" s="971"/>
      <c r="I37" s="972"/>
      <c r="J37" s="463" t="str">
        <f>IF(基本情報入力シート!M76="","",基本情報入力シート!M76)</f>
        <v/>
      </c>
      <c r="K37" s="464" t="str">
        <f>IF(基本情報入力シート!R76="","",基本情報入力シート!R76)</f>
        <v/>
      </c>
      <c r="L37" s="464" t="str">
        <f>IF(基本情報入力シート!W76="","",基本情報入力シート!W76)</f>
        <v/>
      </c>
      <c r="M37" s="465" t="str">
        <f>IF(基本情報入力シート!X76="","",基本情報入力シート!X76)</f>
        <v/>
      </c>
      <c r="N37" s="466" t="str">
        <f>IF(基本情報入力シート!Y76="","",基本情報入力シート!Y76)</f>
        <v/>
      </c>
      <c r="O37" s="102"/>
      <c r="P37" s="1058"/>
      <c r="Q37" s="1059"/>
      <c r="R37" s="490" t="str">
        <f>IFERROR(IF('別紙様式3-2（４・５月）'!Z39="ベア加算","",P37*VLOOKUP(N37,【参考】数式用!$AD$2:$AH$27,MATCH(O37,【参考】数式用!$K$4:$N$4,0)+1,0)),"")</f>
        <v/>
      </c>
      <c r="S37" s="125"/>
      <c r="T37" s="1060"/>
      <c r="U37" s="1061"/>
      <c r="V37" s="491" t="str">
        <f>IFERROR(P37*VLOOKUP(AF37,【参考】数式用4!$DC$3:$DZ$106,MATCH(N37,【参考】数式用4!$DC$2:$DZ$2,0)),"")</f>
        <v/>
      </c>
      <c r="W37" s="103"/>
      <c r="X37" s="124"/>
      <c r="Y37" s="1111" t="str">
        <f>IFERROR(IF('別紙様式3-2（４・５月）'!Z39="ベア加算","",W37*VLOOKUP(N37,【参考】数式用!$AD$2:$AH$27,MATCH(O37,【参考】数式用!$K$4:$N$4,0)+1,0)),"")</f>
        <v/>
      </c>
      <c r="Z37" s="1111"/>
      <c r="AA37" s="125"/>
      <c r="AB37" s="126"/>
      <c r="AC37" s="492" t="str">
        <f>IFERROR(X37*VLOOKUP(AG37,【参考】数式用4!$DC$3:$DZ$106,MATCH(N37,【参考】数式用4!$DC$2:$DZ$2,0)),"")</f>
        <v/>
      </c>
      <c r="AD37" s="459" t="str">
        <f t="shared" si="2"/>
        <v/>
      </c>
      <c r="AE37" s="460" t="str">
        <f t="shared" si="3"/>
        <v/>
      </c>
      <c r="AF37" s="488" t="str">
        <f>IF(O37="","",'別紙様式3-2（４・５月）'!O39&amp;'別紙様式3-2（４・５月）'!P39&amp;'別紙様式3-2（４・５月）'!Q39&amp;"から"&amp;O37)</f>
        <v/>
      </c>
      <c r="AG37" s="488"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9">
        <v>25</v>
      </c>
      <c r="B38" s="970" t="str">
        <f>IF(基本情報入力シート!C77="","",基本情報入力シート!C77)</f>
        <v/>
      </c>
      <c r="C38" s="971"/>
      <c r="D38" s="971"/>
      <c r="E38" s="971"/>
      <c r="F38" s="971"/>
      <c r="G38" s="971"/>
      <c r="H38" s="971"/>
      <c r="I38" s="972"/>
      <c r="J38" s="463" t="str">
        <f>IF(基本情報入力シート!M77="","",基本情報入力シート!M77)</f>
        <v/>
      </c>
      <c r="K38" s="464" t="str">
        <f>IF(基本情報入力シート!R77="","",基本情報入力シート!R77)</f>
        <v/>
      </c>
      <c r="L38" s="464" t="str">
        <f>IF(基本情報入力シート!W77="","",基本情報入力シート!W77)</f>
        <v/>
      </c>
      <c r="M38" s="465" t="str">
        <f>IF(基本情報入力シート!X77="","",基本情報入力シート!X77)</f>
        <v/>
      </c>
      <c r="N38" s="466" t="str">
        <f>IF(基本情報入力シート!Y77="","",基本情報入力シート!Y77)</f>
        <v/>
      </c>
      <c r="O38" s="102"/>
      <c r="P38" s="1058"/>
      <c r="Q38" s="1059"/>
      <c r="R38" s="490" t="str">
        <f>IFERROR(IF('別紙様式3-2（４・５月）'!Z40="ベア加算","",P38*VLOOKUP(N38,【参考】数式用!$AD$2:$AH$27,MATCH(O38,【参考】数式用!$K$4:$N$4,0)+1,0)),"")</f>
        <v/>
      </c>
      <c r="S38" s="125"/>
      <c r="T38" s="1060"/>
      <c r="U38" s="1061"/>
      <c r="V38" s="491" t="str">
        <f>IFERROR(P38*VLOOKUP(AF38,【参考】数式用4!$DC$3:$DZ$106,MATCH(N38,【参考】数式用4!$DC$2:$DZ$2,0)),"")</f>
        <v/>
      </c>
      <c r="W38" s="103"/>
      <c r="X38" s="124"/>
      <c r="Y38" s="1111" t="str">
        <f>IFERROR(IF('別紙様式3-2（４・５月）'!Z40="ベア加算","",W38*VLOOKUP(N38,【参考】数式用!$AD$2:$AH$27,MATCH(O38,【参考】数式用!$K$4:$N$4,0)+1,0)),"")</f>
        <v/>
      </c>
      <c r="Z38" s="1111"/>
      <c r="AA38" s="125"/>
      <c r="AB38" s="126"/>
      <c r="AC38" s="492" t="str">
        <f>IFERROR(X38*VLOOKUP(AG38,【参考】数式用4!$DC$3:$DZ$106,MATCH(N38,【参考】数式用4!$DC$2:$DZ$2,0)),"")</f>
        <v/>
      </c>
      <c r="AD38" s="459" t="str">
        <f t="shared" si="2"/>
        <v/>
      </c>
      <c r="AE38" s="460" t="str">
        <f t="shared" si="3"/>
        <v/>
      </c>
      <c r="AF38" s="488" t="str">
        <f>IF(O38="","",'別紙様式3-2（４・５月）'!O40&amp;'別紙様式3-2（４・５月）'!P40&amp;'別紙様式3-2（４・５月）'!Q40&amp;"から"&amp;O38)</f>
        <v/>
      </c>
      <c r="AG38" s="488"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9">
        <v>26</v>
      </c>
      <c r="B39" s="970" t="str">
        <f>IF(基本情報入力シート!C78="","",基本情報入力シート!C78)</f>
        <v/>
      </c>
      <c r="C39" s="971"/>
      <c r="D39" s="971"/>
      <c r="E39" s="971"/>
      <c r="F39" s="971"/>
      <c r="G39" s="971"/>
      <c r="H39" s="971"/>
      <c r="I39" s="972"/>
      <c r="J39" s="463" t="str">
        <f>IF(基本情報入力シート!M78="","",基本情報入力シート!M78)</f>
        <v/>
      </c>
      <c r="K39" s="464" t="str">
        <f>IF(基本情報入力シート!R78="","",基本情報入力シート!R78)</f>
        <v/>
      </c>
      <c r="L39" s="464" t="str">
        <f>IF(基本情報入力シート!W78="","",基本情報入力シート!W78)</f>
        <v/>
      </c>
      <c r="M39" s="465" t="str">
        <f>IF(基本情報入力シート!X78="","",基本情報入力シート!X78)</f>
        <v/>
      </c>
      <c r="N39" s="466" t="str">
        <f>IF(基本情報入力シート!Y78="","",基本情報入力シート!Y78)</f>
        <v/>
      </c>
      <c r="O39" s="102"/>
      <c r="P39" s="1058"/>
      <c r="Q39" s="1059"/>
      <c r="R39" s="490" t="str">
        <f>IFERROR(IF('別紙様式3-2（４・５月）'!Z41="ベア加算","",P39*VLOOKUP(N39,【参考】数式用!$AD$2:$AH$27,MATCH(O39,【参考】数式用!$K$4:$N$4,0)+1,0)),"")</f>
        <v/>
      </c>
      <c r="S39" s="125"/>
      <c r="T39" s="1060"/>
      <c r="U39" s="1061"/>
      <c r="V39" s="491" t="str">
        <f>IFERROR(P39*VLOOKUP(AF39,【参考】数式用4!$DC$3:$DZ$106,MATCH(N39,【参考】数式用4!$DC$2:$DZ$2,0)),"")</f>
        <v/>
      </c>
      <c r="W39" s="103"/>
      <c r="X39" s="124"/>
      <c r="Y39" s="1111" t="str">
        <f>IFERROR(IF('別紙様式3-2（４・５月）'!Z41="ベア加算","",W39*VLOOKUP(N39,【参考】数式用!$AD$2:$AH$27,MATCH(O39,【参考】数式用!$K$4:$N$4,0)+1,0)),"")</f>
        <v/>
      </c>
      <c r="Z39" s="1111"/>
      <c r="AA39" s="125"/>
      <c r="AB39" s="126"/>
      <c r="AC39" s="492" t="str">
        <f>IFERROR(X39*VLOOKUP(AG39,【参考】数式用4!$DC$3:$DZ$106,MATCH(N39,【参考】数式用4!$DC$2:$DZ$2,0)),"")</f>
        <v/>
      </c>
      <c r="AD39" s="459" t="str">
        <f t="shared" si="2"/>
        <v/>
      </c>
      <c r="AE39" s="460" t="str">
        <f t="shared" si="3"/>
        <v/>
      </c>
      <c r="AF39" s="488" t="str">
        <f>IF(O39="","",'別紙様式3-2（４・５月）'!O41&amp;'別紙様式3-2（４・５月）'!P41&amp;'別紙様式3-2（４・５月）'!Q41&amp;"から"&amp;O39)</f>
        <v/>
      </c>
      <c r="AG39" s="488"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9">
        <v>27</v>
      </c>
      <c r="B40" s="970" t="str">
        <f>IF(基本情報入力シート!C79="","",基本情報入力シート!C79)</f>
        <v/>
      </c>
      <c r="C40" s="971"/>
      <c r="D40" s="971"/>
      <c r="E40" s="971"/>
      <c r="F40" s="971"/>
      <c r="G40" s="971"/>
      <c r="H40" s="971"/>
      <c r="I40" s="972"/>
      <c r="J40" s="463" t="str">
        <f>IF(基本情報入力シート!M79="","",基本情報入力シート!M79)</f>
        <v/>
      </c>
      <c r="K40" s="464" t="str">
        <f>IF(基本情報入力シート!R79="","",基本情報入力シート!R79)</f>
        <v/>
      </c>
      <c r="L40" s="464" t="str">
        <f>IF(基本情報入力シート!W79="","",基本情報入力シート!W79)</f>
        <v/>
      </c>
      <c r="M40" s="465" t="str">
        <f>IF(基本情報入力シート!X79="","",基本情報入力シート!X79)</f>
        <v/>
      </c>
      <c r="N40" s="466" t="str">
        <f>IF(基本情報入力シート!Y79="","",基本情報入力シート!Y79)</f>
        <v/>
      </c>
      <c r="O40" s="102"/>
      <c r="P40" s="1058"/>
      <c r="Q40" s="1059"/>
      <c r="R40" s="490" t="str">
        <f>IFERROR(IF('別紙様式3-2（４・５月）'!Z42="ベア加算","",P40*VLOOKUP(N40,【参考】数式用!$AD$2:$AH$27,MATCH(O40,【参考】数式用!$K$4:$N$4,0)+1,0)),"")</f>
        <v/>
      </c>
      <c r="S40" s="125"/>
      <c r="T40" s="1060"/>
      <c r="U40" s="1061"/>
      <c r="V40" s="491" t="str">
        <f>IFERROR(P40*VLOOKUP(AF40,【参考】数式用4!$DC$3:$DZ$106,MATCH(N40,【参考】数式用4!$DC$2:$DZ$2,0)),"")</f>
        <v/>
      </c>
      <c r="W40" s="103"/>
      <c r="X40" s="124"/>
      <c r="Y40" s="1111" t="str">
        <f>IFERROR(IF('別紙様式3-2（４・５月）'!Z42="ベア加算","",W40*VLOOKUP(N40,【参考】数式用!$AD$2:$AH$27,MATCH(O40,【参考】数式用!$K$4:$N$4,0)+1,0)),"")</f>
        <v/>
      </c>
      <c r="Z40" s="1111"/>
      <c r="AA40" s="125"/>
      <c r="AB40" s="126"/>
      <c r="AC40" s="492" t="str">
        <f>IFERROR(X40*VLOOKUP(AG40,【参考】数式用4!$DC$3:$DZ$106,MATCH(N40,【参考】数式用4!$DC$2:$DZ$2,0)),"")</f>
        <v/>
      </c>
      <c r="AD40" s="459" t="str">
        <f t="shared" si="2"/>
        <v/>
      </c>
      <c r="AE40" s="460" t="str">
        <f t="shared" si="3"/>
        <v/>
      </c>
      <c r="AF40" s="488" t="str">
        <f>IF(O40="","",'別紙様式3-2（４・５月）'!O42&amp;'別紙様式3-2（４・５月）'!P42&amp;'別紙様式3-2（４・５月）'!Q42&amp;"から"&amp;O40)</f>
        <v/>
      </c>
      <c r="AG40" s="488"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9">
        <v>28</v>
      </c>
      <c r="B41" s="970" t="str">
        <f>IF(基本情報入力シート!C80="","",基本情報入力シート!C80)</f>
        <v/>
      </c>
      <c r="C41" s="971"/>
      <c r="D41" s="971"/>
      <c r="E41" s="971"/>
      <c r="F41" s="971"/>
      <c r="G41" s="971"/>
      <c r="H41" s="971"/>
      <c r="I41" s="972"/>
      <c r="J41" s="463" t="str">
        <f>IF(基本情報入力シート!M80="","",基本情報入力シート!M80)</f>
        <v/>
      </c>
      <c r="K41" s="464" t="str">
        <f>IF(基本情報入力シート!R80="","",基本情報入力シート!R80)</f>
        <v/>
      </c>
      <c r="L41" s="464" t="str">
        <f>IF(基本情報入力シート!W80="","",基本情報入力シート!W80)</f>
        <v/>
      </c>
      <c r="M41" s="465" t="str">
        <f>IF(基本情報入力シート!X80="","",基本情報入力シート!X80)</f>
        <v/>
      </c>
      <c r="N41" s="466" t="str">
        <f>IF(基本情報入力シート!Y80="","",基本情報入力シート!Y80)</f>
        <v/>
      </c>
      <c r="O41" s="102"/>
      <c r="P41" s="1058"/>
      <c r="Q41" s="1059"/>
      <c r="R41" s="490" t="str">
        <f>IFERROR(IF('別紙様式3-2（４・５月）'!Z43="ベア加算","",P41*VLOOKUP(N41,【参考】数式用!$AD$2:$AH$27,MATCH(O41,【参考】数式用!$K$4:$N$4,0)+1,0)),"")</f>
        <v/>
      </c>
      <c r="S41" s="125"/>
      <c r="T41" s="1060"/>
      <c r="U41" s="1061"/>
      <c r="V41" s="491" t="str">
        <f>IFERROR(P41*VLOOKUP(AF41,【参考】数式用4!$DC$3:$DZ$106,MATCH(N41,【参考】数式用4!$DC$2:$DZ$2,0)),"")</f>
        <v/>
      </c>
      <c r="W41" s="103"/>
      <c r="X41" s="124"/>
      <c r="Y41" s="1111" t="str">
        <f>IFERROR(IF('別紙様式3-2（４・５月）'!Z43="ベア加算","",W41*VLOOKUP(N41,【参考】数式用!$AD$2:$AH$27,MATCH(O41,【参考】数式用!$K$4:$N$4,0)+1,0)),"")</f>
        <v/>
      </c>
      <c r="Z41" s="1111"/>
      <c r="AA41" s="125"/>
      <c r="AB41" s="126"/>
      <c r="AC41" s="492" t="str">
        <f>IFERROR(X41*VLOOKUP(AG41,【参考】数式用4!$DC$3:$DZ$106,MATCH(N41,【参考】数式用4!$DC$2:$DZ$2,0)),"")</f>
        <v/>
      </c>
      <c r="AD41" s="459" t="str">
        <f t="shared" si="2"/>
        <v/>
      </c>
      <c r="AE41" s="460" t="str">
        <f t="shared" si="3"/>
        <v/>
      </c>
      <c r="AF41" s="488" t="str">
        <f>IF(O41="","",'別紙様式3-2（４・５月）'!O43&amp;'別紙様式3-2（４・５月）'!P43&amp;'別紙様式3-2（４・５月）'!Q43&amp;"から"&amp;O41)</f>
        <v/>
      </c>
      <c r="AG41" s="488"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9">
        <v>29</v>
      </c>
      <c r="B42" s="970" t="str">
        <f>IF(基本情報入力シート!C81="","",基本情報入力シート!C81)</f>
        <v/>
      </c>
      <c r="C42" s="971"/>
      <c r="D42" s="971"/>
      <c r="E42" s="971"/>
      <c r="F42" s="971"/>
      <c r="G42" s="971"/>
      <c r="H42" s="971"/>
      <c r="I42" s="972"/>
      <c r="J42" s="463" t="str">
        <f>IF(基本情報入力シート!M81="","",基本情報入力シート!M81)</f>
        <v/>
      </c>
      <c r="K42" s="464" t="str">
        <f>IF(基本情報入力シート!R81="","",基本情報入力シート!R81)</f>
        <v/>
      </c>
      <c r="L42" s="464" t="str">
        <f>IF(基本情報入力シート!W81="","",基本情報入力シート!W81)</f>
        <v/>
      </c>
      <c r="M42" s="465" t="str">
        <f>IF(基本情報入力シート!X81="","",基本情報入力シート!X81)</f>
        <v/>
      </c>
      <c r="N42" s="466" t="str">
        <f>IF(基本情報入力シート!Y81="","",基本情報入力シート!Y81)</f>
        <v/>
      </c>
      <c r="O42" s="102"/>
      <c r="P42" s="1058"/>
      <c r="Q42" s="1059"/>
      <c r="R42" s="490" t="str">
        <f>IFERROR(IF('別紙様式3-2（４・５月）'!Z44="ベア加算","",P42*VLOOKUP(N42,【参考】数式用!$AD$2:$AH$27,MATCH(O42,【参考】数式用!$K$4:$N$4,0)+1,0)),"")</f>
        <v/>
      </c>
      <c r="S42" s="125"/>
      <c r="T42" s="1060"/>
      <c r="U42" s="1061"/>
      <c r="V42" s="491" t="str">
        <f>IFERROR(P42*VLOOKUP(AF42,【参考】数式用4!$DC$3:$DZ$106,MATCH(N42,【参考】数式用4!$DC$2:$DZ$2,0)),"")</f>
        <v/>
      </c>
      <c r="W42" s="103"/>
      <c r="X42" s="124"/>
      <c r="Y42" s="1111" t="str">
        <f>IFERROR(IF('別紙様式3-2（４・５月）'!Z44="ベア加算","",W42*VLOOKUP(N42,【参考】数式用!$AD$2:$AH$27,MATCH(O42,【参考】数式用!$K$4:$N$4,0)+1,0)),"")</f>
        <v/>
      </c>
      <c r="Z42" s="1111"/>
      <c r="AA42" s="125"/>
      <c r="AB42" s="126"/>
      <c r="AC42" s="492" t="str">
        <f>IFERROR(X42*VLOOKUP(AG42,【参考】数式用4!$DC$3:$DZ$106,MATCH(N42,【参考】数式用4!$DC$2:$DZ$2,0)),"")</f>
        <v/>
      </c>
      <c r="AD42" s="459" t="str">
        <f t="shared" si="2"/>
        <v/>
      </c>
      <c r="AE42" s="460" t="str">
        <f t="shared" si="3"/>
        <v/>
      </c>
      <c r="AF42" s="488" t="str">
        <f>IF(O42="","",'別紙様式3-2（４・５月）'!O44&amp;'別紙様式3-2（４・５月）'!P44&amp;'別紙様式3-2（４・５月）'!Q44&amp;"から"&amp;O42)</f>
        <v/>
      </c>
      <c r="AG42" s="488"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9">
        <v>30</v>
      </c>
      <c r="B43" s="970" t="str">
        <f>IF(基本情報入力シート!C82="","",基本情報入力シート!C82)</f>
        <v/>
      </c>
      <c r="C43" s="971"/>
      <c r="D43" s="971"/>
      <c r="E43" s="971"/>
      <c r="F43" s="971"/>
      <c r="G43" s="971"/>
      <c r="H43" s="971"/>
      <c r="I43" s="972"/>
      <c r="J43" s="463" t="str">
        <f>IF(基本情報入力シート!M82="","",基本情報入力シート!M82)</f>
        <v/>
      </c>
      <c r="K43" s="464" t="str">
        <f>IF(基本情報入力シート!R82="","",基本情報入力シート!R82)</f>
        <v/>
      </c>
      <c r="L43" s="464" t="str">
        <f>IF(基本情報入力シート!W82="","",基本情報入力シート!W82)</f>
        <v/>
      </c>
      <c r="M43" s="465" t="str">
        <f>IF(基本情報入力シート!X82="","",基本情報入力シート!X82)</f>
        <v/>
      </c>
      <c r="N43" s="466" t="str">
        <f>IF(基本情報入力シート!Y82="","",基本情報入力シート!Y82)</f>
        <v/>
      </c>
      <c r="O43" s="102"/>
      <c r="P43" s="1058"/>
      <c r="Q43" s="1059"/>
      <c r="R43" s="490" t="str">
        <f>IFERROR(IF('別紙様式3-2（４・５月）'!Z45="ベア加算","",P43*VLOOKUP(N43,【参考】数式用!$AD$2:$AH$27,MATCH(O43,【参考】数式用!$K$4:$N$4,0)+1,0)),"")</f>
        <v/>
      </c>
      <c r="S43" s="125"/>
      <c r="T43" s="1060"/>
      <c r="U43" s="1061"/>
      <c r="V43" s="491" t="str">
        <f>IFERROR(P43*VLOOKUP(AF43,【参考】数式用4!$DC$3:$DZ$106,MATCH(N43,【参考】数式用4!$DC$2:$DZ$2,0)),"")</f>
        <v/>
      </c>
      <c r="W43" s="103"/>
      <c r="X43" s="124"/>
      <c r="Y43" s="1111" t="str">
        <f>IFERROR(IF('別紙様式3-2（４・５月）'!Z45="ベア加算","",W43*VLOOKUP(N43,【参考】数式用!$AD$2:$AH$27,MATCH(O43,【参考】数式用!$K$4:$N$4,0)+1,0)),"")</f>
        <v/>
      </c>
      <c r="Z43" s="1111"/>
      <c r="AA43" s="125"/>
      <c r="AB43" s="126"/>
      <c r="AC43" s="492" t="str">
        <f>IFERROR(X43*VLOOKUP(AG43,【参考】数式用4!$DC$3:$DZ$106,MATCH(N43,【参考】数式用4!$DC$2:$DZ$2,0)),"")</f>
        <v/>
      </c>
      <c r="AD43" s="459" t="str">
        <f t="shared" si="2"/>
        <v/>
      </c>
      <c r="AE43" s="460" t="str">
        <f t="shared" si="3"/>
        <v/>
      </c>
      <c r="AF43" s="488" t="str">
        <f>IF(O43="","",'別紙様式3-2（４・５月）'!O45&amp;'別紙様式3-2（４・５月）'!P45&amp;'別紙様式3-2（４・５月）'!Q45&amp;"から"&amp;O43)</f>
        <v/>
      </c>
      <c r="AG43" s="488"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9">
        <v>31</v>
      </c>
      <c r="B44" s="970" t="str">
        <f>IF(基本情報入力シート!C83="","",基本情報入力シート!C83)</f>
        <v/>
      </c>
      <c r="C44" s="971"/>
      <c r="D44" s="971"/>
      <c r="E44" s="971"/>
      <c r="F44" s="971"/>
      <c r="G44" s="971"/>
      <c r="H44" s="971"/>
      <c r="I44" s="972"/>
      <c r="J44" s="463" t="str">
        <f>IF(基本情報入力シート!M83="","",基本情報入力シート!M83)</f>
        <v/>
      </c>
      <c r="K44" s="464" t="str">
        <f>IF(基本情報入力シート!R83="","",基本情報入力シート!R83)</f>
        <v/>
      </c>
      <c r="L44" s="464" t="str">
        <f>IF(基本情報入力シート!W83="","",基本情報入力シート!W83)</f>
        <v/>
      </c>
      <c r="M44" s="465" t="str">
        <f>IF(基本情報入力シート!X83="","",基本情報入力シート!X83)</f>
        <v/>
      </c>
      <c r="N44" s="466" t="str">
        <f>IF(基本情報入力シート!Y83="","",基本情報入力シート!Y83)</f>
        <v/>
      </c>
      <c r="O44" s="102"/>
      <c r="P44" s="1058"/>
      <c r="Q44" s="1059"/>
      <c r="R44" s="490" t="str">
        <f>IFERROR(IF('別紙様式3-2（４・５月）'!Z46="ベア加算","",P44*VLOOKUP(N44,【参考】数式用!$AD$2:$AH$27,MATCH(O44,【参考】数式用!$K$4:$N$4,0)+1,0)),"")</f>
        <v/>
      </c>
      <c r="S44" s="125"/>
      <c r="T44" s="1060"/>
      <c r="U44" s="1061"/>
      <c r="V44" s="491" t="str">
        <f>IFERROR(P44*VLOOKUP(AF44,【参考】数式用4!$DC$3:$DZ$106,MATCH(N44,【参考】数式用4!$DC$2:$DZ$2,0)),"")</f>
        <v/>
      </c>
      <c r="W44" s="103"/>
      <c r="X44" s="124"/>
      <c r="Y44" s="1111" t="str">
        <f>IFERROR(IF('別紙様式3-2（４・５月）'!Z46="ベア加算","",W44*VLOOKUP(N44,【参考】数式用!$AD$2:$AH$27,MATCH(O44,【参考】数式用!$K$4:$N$4,0)+1,0)),"")</f>
        <v/>
      </c>
      <c r="Z44" s="1111"/>
      <c r="AA44" s="125"/>
      <c r="AB44" s="126"/>
      <c r="AC44" s="492" t="str">
        <f>IFERROR(X44*VLOOKUP(AG44,【参考】数式用4!$DC$3:$DZ$106,MATCH(N44,【参考】数式用4!$DC$2:$DZ$2,0)),"")</f>
        <v/>
      </c>
      <c r="AD44" s="459" t="str">
        <f t="shared" si="2"/>
        <v/>
      </c>
      <c r="AE44" s="460" t="str">
        <f t="shared" si="3"/>
        <v/>
      </c>
      <c r="AF44" s="488" t="str">
        <f>IF(O44="","",'別紙様式3-2（４・５月）'!O46&amp;'別紙様式3-2（４・５月）'!P46&amp;'別紙様式3-2（４・５月）'!Q46&amp;"から"&amp;O44)</f>
        <v/>
      </c>
      <c r="AG44" s="488"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9">
        <v>32</v>
      </c>
      <c r="B45" s="970" t="str">
        <f>IF(基本情報入力シート!C84="","",基本情報入力シート!C84)</f>
        <v/>
      </c>
      <c r="C45" s="971"/>
      <c r="D45" s="971"/>
      <c r="E45" s="971"/>
      <c r="F45" s="971"/>
      <c r="G45" s="971"/>
      <c r="H45" s="971"/>
      <c r="I45" s="972"/>
      <c r="J45" s="463" t="str">
        <f>IF(基本情報入力シート!M84="","",基本情報入力シート!M84)</f>
        <v/>
      </c>
      <c r="K45" s="464" t="str">
        <f>IF(基本情報入力シート!R84="","",基本情報入力シート!R84)</f>
        <v/>
      </c>
      <c r="L45" s="464" t="str">
        <f>IF(基本情報入力シート!W84="","",基本情報入力シート!W84)</f>
        <v/>
      </c>
      <c r="M45" s="465" t="str">
        <f>IF(基本情報入力シート!X84="","",基本情報入力シート!X84)</f>
        <v/>
      </c>
      <c r="N45" s="466" t="str">
        <f>IF(基本情報入力シート!Y84="","",基本情報入力シート!Y84)</f>
        <v/>
      </c>
      <c r="O45" s="102"/>
      <c r="P45" s="1058"/>
      <c r="Q45" s="1059"/>
      <c r="R45" s="490" t="str">
        <f>IFERROR(IF('別紙様式3-2（４・５月）'!Z47="ベア加算","",P45*VLOOKUP(N45,【参考】数式用!$AD$2:$AH$27,MATCH(O45,【参考】数式用!$K$4:$N$4,0)+1,0)),"")</f>
        <v/>
      </c>
      <c r="S45" s="125"/>
      <c r="T45" s="1060"/>
      <c r="U45" s="1061"/>
      <c r="V45" s="491" t="str">
        <f>IFERROR(P45*VLOOKUP(AF45,【参考】数式用4!$DC$3:$DZ$106,MATCH(N45,【参考】数式用4!$DC$2:$DZ$2,0)),"")</f>
        <v/>
      </c>
      <c r="W45" s="103"/>
      <c r="X45" s="124"/>
      <c r="Y45" s="1111" t="str">
        <f>IFERROR(IF('別紙様式3-2（４・５月）'!Z47="ベア加算","",W45*VLOOKUP(N45,【参考】数式用!$AD$2:$AH$27,MATCH(O45,【参考】数式用!$K$4:$N$4,0)+1,0)),"")</f>
        <v/>
      </c>
      <c r="Z45" s="1111"/>
      <c r="AA45" s="125"/>
      <c r="AB45" s="126"/>
      <c r="AC45" s="492" t="str">
        <f>IFERROR(X45*VLOOKUP(AG45,【参考】数式用4!$DC$3:$DZ$106,MATCH(N45,【参考】数式用4!$DC$2:$DZ$2,0)),"")</f>
        <v/>
      </c>
      <c r="AD45" s="459" t="str">
        <f t="shared" si="2"/>
        <v/>
      </c>
      <c r="AE45" s="460" t="str">
        <f t="shared" si="3"/>
        <v/>
      </c>
      <c r="AF45" s="488" t="str">
        <f>IF(O45="","",'別紙様式3-2（４・５月）'!O47&amp;'別紙様式3-2（４・５月）'!P47&amp;'別紙様式3-2（４・５月）'!Q47&amp;"から"&amp;O45)</f>
        <v/>
      </c>
      <c r="AG45" s="488"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9">
        <v>33</v>
      </c>
      <c r="B46" s="970" t="str">
        <f>IF(基本情報入力シート!C85="","",基本情報入力シート!C85)</f>
        <v/>
      </c>
      <c r="C46" s="971"/>
      <c r="D46" s="971"/>
      <c r="E46" s="971"/>
      <c r="F46" s="971"/>
      <c r="G46" s="971"/>
      <c r="H46" s="971"/>
      <c r="I46" s="972"/>
      <c r="J46" s="463" t="str">
        <f>IF(基本情報入力シート!M85="","",基本情報入力シート!M85)</f>
        <v/>
      </c>
      <c r="K46" s="464" t="str">
        <f>IF(基本情報入力シート!R85="","",基本情報入力シート!R85)</f>
        <v/>
      </c>
      <c r="L46" s="464" t="str">
        <f>IF(基本情報入力シート!W85="","",基本情報入力シート!W85)</f>
        <v/>
      </c>
      <c r="M46" s="465" t="str">
        <f>IF(基本情報入力シート!X85="","",基本情報入力シート!X85)</f>
        <v/>
      </c>
      <c r="N46" s="466" t="str">
        <f>IF(基本情報入力シート!Y85="","",基本情報入力シート!Y85)</f>
        <v/>
      </c>
      <c r="O46" s="102"/>
      <c r="P46" s="1058"/>
      <c r="Q46" s="1059"/>
      <c r="R46" s="490" t="str">
        <f>IFERROR(IF('別紙様式3-2（４・５月）'!Z48="ベア加算","",P46*VLOOKUP(N46,【参考】数式用!$AD$2:$AH$27,MATCH(O46,【参考】数式用!$K$4:$N$4,0)+1,0)),"")</f>
        <v/>
      </c>
      <c r="S46" s="125"/>
      <c r="T46" s="1060"/>
      <c r="U46" s="1061"/>
      <c r="V46" s="491" t="str">
        <f>IFERROR(P46*VLOOKUP(AF46,【参考】数式用4!$DC$3:$DZ$106,MATCH(N46,【参考】数式用4!$DC$2:$DZ$2,0)),"")</f>
        <v/>
      </c>
      <c r="W46" s="103"/>
      <c r="X46" s="124"/>
      <c r="Y46" s="1111" t="str">
        <f>IFERROR(IF('別紙様式3-2（４・５月）'!Z48="ベア加算","",W46*VLOOKUP(N46,【参考】数式用!$AD$2:$AH$27,MATCH(O46,【参考】数式用!$K$4:$N$4,0)+1,0)),"")</f>
        <v/>
      </c>
      <c r="Z46" s="1111"/>
      <c r="AA46" s="125"/>
      <c r="AB46" s="126"/>
      <c r="AC46" s="492" t="str">
        <f>IFERROR(X46*VLOOKUP(AG46,【参考】数式用4!$DC$3:$DZ$106,MATCH(N46,【参考】数式用4!$DC$2:$DZ$2,0)),"")</f>
        <v/>
      </c>
      <c r="AD46" s="459" t="str">
        <f t="shared" si="2"/>
        <v/>
      </c>
      <c r="AE46" s="460" t="str">
        <f t="shared" si="3"/>
        <v/>
      </c>
      <c r="AF46" s="488" t="str">
        <f>IF(O46="","",'別紙様式3-2（４・５月）'!O48&amp;'別紙様式3-2（４・５月）'!P48&amp;'別紙様式3-2（４・５月）'!Q48&amp;"から"&amp;O46)</f>
        <v/>
      </c>
      <c r="AG46" s="488"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9">
        <v>34</v>
      </c>
      <c r="B47" s="970" t="str">
        <f>IF(基本情報入力シート!C86="","",基本情報入力シート!C86)</f>
        <v/>
      </c>
      <c r="C47" s="971"/>
      <c r="D47" s="971"/>
      <c r="E47" s="971"/>
      <c r="F47" s="971"/>
      <c r="G47" s="971"/>
      <c r="H47" s="971"/>
      <c r="I47" s="972"/>
      <c r="J47" s="463" t="str">
        <f>IF(基本情報入力シート!M86="","",基本情報入力シート!M86)</f>
        <v/>
      </c>
      <c r="K47" s="464" t="str">
        <f>IF(基本情報入力シート!R86="","",基本情報入力シート!R86)</f>
        <v/>
      </c>
      <c r="L47" s="464" t="str">
        <f>IF(基本情報入力シート!W86="","",基本情報入力シート!W86)</f>
        <v/>
      </c>
      <c r="M47" s="465" t="str">
        <f>IF(基本情報入力シート!X86="","",基本情報入力シート!X86)</f>
        <v/>
      </c>
      <c r="N47" s="466" t="str">
        <f>IF(基本情報入力シート!Y86="","",基本情報入力シート!Y86)</f>
        <v/>
      </c>
      <c r="O47" s="102"/>
      <c r="P47" s="1058"/>
      <c r="Q47" s="1059"/>
      <c r="R47" s="490" t="str">
        <f>IFERROR(IF('別紙様式3-2（４・５月）'!Z49="ベア加算","",P47*VLOOKUP(N47,【参考】数式用!$AD$2:$AH$27,MATCH(O47,【参考】数式用!$K$4:$N$4,0)+1,0)),"")</f>
        <v/>
      </c>
      <c r="S47" s="125"/>
      <c r="T47" s="1060"/>
      <c r="U47" s="1061"/>
      <c r="V47" s="491" t="str">
        <f>IFERROR(P47*VLOOKUP(AF47,【参考】数式用4!$DC$3:$DZ$106,MATCH(N47,【参考】数式用4!$DC$2:$DZ$2,0)),"")</f>
        <v/>
      </c>
      <c r="W47" s="103"/>
      <c r="X47" s="124"/>
      <c r="Y47" s="1111" t="str">
        <f>IFERROR(IF('別紙様式3-2（４・５月）'!Z49="ベア加算","",W47*VLOOKUP(N47,【参考】数式用!$AD$2:$AH$27,MATCH(O47,【参考】数式用!$K$4:$N$4,0)+1,0)),"")</f>
        <v/>
      </c>
      <c r="Z47" s="1111"/>
      <c r="AA47" s="125"/>
      <c r="AB47" s="126"/>
      <c r="AC47" s="492" t="str">
        <f>IFERROR(X47*VLOOKUP(AG47,【参考】数式用4!$DC$3:$DZ$106,MATCH(N47,【参考】数式用4!$DC$2:$DZ$2,0)),"")</f>
        <v/>
      </c>
      <c r="AD47" s="459" t="str">
        <f t="shared" si="2"/>
        <v/>
      </c>
      <c r="AE47" s="460" t="str">
        <f t="shared" si="3"/>
        <v/>
      </c>
      <c r="AF47" s="488" t="str">
        <f>IF(O47="","",'別紙様式3-2（４・５月）'!O49&amp;'別紙様式3-2（４・５月）'!P49&amp;'別紙様式3-2（４・５月）'!Q49&amp;"から"&amp;O47)</f>
        <v/>
      </c>
      <c r="AG47" s="488"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9">
        <v>35</v>
      </c>
      <c r="B48" s="970" t="str">
        <f>IF(基本情報入力シート!C87="","",基本情報入力シート!C87)</f>
        <v/>
      </c>
      <c r="C48" s="971"/>
      <c r="D48" s="971"/>
      <c r="E48" s="971"/>
      <c r="F48" s="971"/>
      <c r="G48" s="971"/>
      <c r="H48" s="971"/>
      <c r="I48" s="972"/>
      <c r="J48" s="463" t="str">
        <f>IF(基本情報入力シート!M87="","",基本情報入力シート!M87)</f>
        <v/>
      </c>
      <c r="K48" s="464" t="str">
        <f>IF(基本情報入力シート!R87="","",基本情報入力シート!R87)</f>
        <v/>
      </c>
      <c r="L48" s="464" t="str">
        <f>IF(基本情報入力シート!W87="","",基本情報入力シート!W87)</f>
        <v/>
      </c>
      <c r="M48" s="465" t="str">
        <f>IF(基本情報入力シート!X87="","",基本情報入力シート!X87)</f>
        <v/>
      </c>
      <c r="N48" s="466" t="str">
        <f>IF(基本情報入力シート!Y87="","",基本情報入力シート!Y87)</f>
        <v/>
      </c>
      <c r="O48" s="102"/>
      <c r="P48" s="1058"/>
      <c r="Q48" s="1059"/>
      <c r="R48" s="490" t="str">
        <f>IFERROR(IF('別紙様式3-2（４・５月）'!Z50="ベア加算","",P48*VLOOKUP(N48,【参考】数式用!$AD$2:$AH$27,MATCH(O48,【参考】数式用!$K$4:$N$4,0)+1,0)),"")</f>
        <v/>
      </c>
      <c r="S48" s="125"/>
      <c r="T48" s="1060"/>
      <c r="U48" s="1061"/>
      <c r="V48" s="491" t="str">
        <f>IFERROR(P48*VLOOKUP(AF48,【参考】数式用4!$DC$3:$DZ$106,MATCH(N48,【参考】数式用4!$DC$2:$DZ$2,0)),"")</f>
        <v/>
      </c>
      <c r="W48" s="103"/>
      <c r="X48" s="124"/>
      <c r="Y48" s="1111" t="str">
        <f>IFERROR(IF('別紙様式3-2（４・５月）'!Z50="ベア加算","",W48*VLOOKUP(N48,【参考】数式用!$AD$2:$AH$27,MATCH(O48,【参考】数式用!$K$4:$N$4,0)+1,0)),"")</f>
        <v/>
      </c>
      <c r="Z48" s="1111"/>
      <c r="AA48" s="125"/>
      <c r="AB48" s="126"/>
      <c r="AC48" s="492" t="str">
        <f>IFERROR(X48*VLOOKUP(AG48,【参考】数式用4!$DC$3:$DZ$106,MATCH(N48,【参考】数式用4!$DC$2:$DZ$2,0)),"")</f>
        <v/>
      </c>
      <c r="AD48" s="459" t="str">
        <f t="shared" si="2"/>
        <v/>
      </c>
      <c r="AE48" s="460" t="str">
        <f t="shared" si="3"/>
        <v/>
      </c>
      <c r="AF48" s="488" t="str">
        <f>IF(O48="","",'別紙様式3-2（４・５月）'!O50&amp;'別紙様式3-2（４・５月）'!P50&amp;'別紙様式3-2（４・５月）'!Q50&amp;"から"&amp;O48)</f>
        <v/>
      </c>
      <c r="AG48" s="488"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9">
        <v>36</v>
      </c>
      <c r="B49" s="970" t="str">
        <f>IF(基本情報入力シート!C88="","",基本情報入力シート!C88)</f>
        <v/>
      </c>
      <c r="C49" s="971"/>
      <c r="D49" s="971"/>
      <c r="E49" s="971"/>
      <c r="F49" s="971"/>
      <c r="G49" s="971"/>
      <c r="H49" s="971"/>
      <c r="I49" s="972"/>
      <c r="J49" s="463" t="str">
        <f>IF(基本情報入力シート!M88="","",基本情報入力シート!M88)</f>
        <v/>
      </c>
      <c r="K49" s="464" t="str">
        <f>IF(基本情報入力シート!R88="","",基本情報入力シート!R88)</f>
        <v/>
      </c>
      <c r="L49" s="464" t="str">
        <f>IF(基本情報入力シート!W88="","",基本情報入力シート!W88)</f>
        <v/>
      </c>
      <c r="M49" s="465" t="str">
        <f>IF(基本情報入力シート!X88="","",基本情報入力シート!X88)</f>
        <v/>
      </c>
      <c r="N49" s="466" t="str">
        <f>IF(基本情報入力シート!Y88="","",基本情報入力シート!Y88)</f>
        <v/>
      </c>
      <c r="O49" s="102"/>
      <c r="P49" s="1058"/>
      <c r="Q49" s="1059"/>
      <c r="R49" s="490" t="str">
        <f>IFERROR(IF('別紙様式3-2（４・５月）'!Z51="ベア加算","",P49*VLOOKUP(N49,【参考】数式用!$AD$2:$AH$27,MATCH(O49,【参考】数式用!$K$4:$N$4,0)+1,0)),"")</f>
        <v/>
      </c>
      <c r="S49" s="125"/>
      <c r="T49" s="1060"/>
      <c r="U49" s="1061"/>
      <c r="V49" s="491" t="str">
        <f>IFERROR(P49*VLOOKUP(AF49,【参考】数式用4!$DC$3:$DZ$106,MATCH(N49,【参考】数式用4!$DC$2:$DZ$2,0)),"")</f>
        <v/>
      </c>
      <c r="W49" s="103"/>
      <c r="X49" s="124"/>
      <c r="Y49" s="1111" t="str">
        <f>IFERROR(IF('別紙様式3-2（４・５月）'!Z51="ベア加算","",W49*VLOOKUP(N49,【参考】数式用!$AD$2:$AH$27,MATCH(O49,【参考】数式用!$K$4:$N$4,0)+1,0)),"")</f>
        <v/>
      </c>
      <c r="Z49" s="1111"/>
      <c r="AA49" s="125"/>
      <c r="AB49" s="126"/>
      <c r="AC49" s="492" t="str">
        <f>IFERROR(X49*VLOOKUP(AG49,【参考】数式用4!$DC$3:$DZ$106,MATCH(N49,【参考】数式用4!$DC$2:$DZ$2,0)),"")</f>
        <v/>
      </c>
      <c r="AD49" s="459" t="str">
        <f t="shared" si="2"/>
        <v/>
      </c>
      <c r="AE49" s="460" t="str">
        <f t="shared" si="3"/>
        <v/>
      </c>
      <c r="AF49" s="488" t="str">
        <f>IF(O49="","",'別紙様式3-2（４・５月）'!O51&amp;'別紙様式3-2（４・５月）'!P51&amp;'別紙様式3-2（４・５月）'!Q51&amp;"から"&amp;O49)</f>
        <v/>
      </c>
      <c r="AG49" s="488"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9">
        <v>37</v>
      </c>
      <c r="B50" s="970" t="str">
        <f>IF(基本情報入力シート!C89="","",基本情報入力シート!C89)</f>
        <v/>
      </c>
      <c r="C50" s="971"/>
      <c r="D50" s="971"/>
      <c r="E50" s="971"/>
      <c r="F50" s="971"/>
      <c r="G50" s="971"/>
      <c r="H50" s="971"/>
      <c r="I50" s="972"/>
      <c r="J50" s="463" t="str">
        <f>IF(基本情報入力シート!M89="","",基本情報入力シート!M89)</f>
        <v/>
      </c>
      <c r="K50" s="464" t="str">
        <f>IF(基本情報入力シート!R89="","",基本情報入力シート!R89)</f>
        <v/>
      </c>
      <c r="L50" s="464" t="str">
        <f>IF(基本情報入力シート!W89="","",基本情報入力シート!W89)</f>
        <v/>
      </c>
      <c r="M50" s="465" t="str">
        <f>IF(基本情報入力シート!X89="","",基本情報入力シート!X89)</f>
        <v/>
      </c>
      <c r="N50" s="466" t="str">
        <f>IF(基本情報入力シート!Y89="","",基本情報入力シート!Y89)</f>
        <v/>
      </c>
      <c r="O50" s="102"/>
      <c r="P50" s="1058"/>
      <c r="Q50" s="1059"/>
      <c r="R50" s="490" t="str">
        <f>IFERROR(IF('別紙様式3-2（４・５月）'!Z52="ベア加算","",P50*VLOOKUP(N50,【参考】数式用!$AD$2:$AH$27,MATCH(O50,【参考】数式用!$K$4:$N$4,0)+1,0)),"")</f>
        <v/>
      </c>
      <c r="S50" s="125"/>
      <c r="T50" s="1060"/>
      <c r="U50" s="1061"/>
      <c r="V50" s="491" t="str">
        <f>IFERROR(P50*VLOOKUP(AF50,【参考】数式用4!$DC$3:$DZ$106,MATCH(N50,【参考】数式用4!$DC$2:$DZ$2,0)),"")</f>
        <v/>
      </c>
      <c r="W50" s="103"/>
      <c r="X50" s="124"/>
      <c r="Y50" s="1111" t="str">
        <f>IFERROR(IF('別紙様式3-2（４・５月）'!Z52="ベア加算","",W50*VLOOKUP(N50,【参考】数式用!$AD$2:$AH$27,MATCH(O50,【参考】数式用!$K$4:$N$4,0)+1,0)),"")</f>
        <v/>
      </c>
      <c r="Z50" s="1111"/>
      <c r="AA50" s="125"/>
      <c r="AB50" s="126"/>
      <c r="AC50" s="492" t="str">
        <f>IFERROR(X50*VLOOKUP(AG50,【参考】数式用4!$DC$3:$DZ$106,MATCH(N50,【参考】数式用4!$DC$2:$DZ$2,0)),"")</f>
        <v/>
      </c>
      <c r="AD50" s="459" t="str">
        <f t="shared" si="2"/>
        <v/>
      </c>
      <c r="AE50" s="460" t="str">
        <f t="shared" si="3"/>
        <v/>
      </c>
      <c r="AF50" s="488" t="str">
        <f>IF(O50="","",'別紙様式3-2（４・５月）'!O52&amp;'別紙様式3-2（４・５月）'!P52&amp;'別紙様式3-2（４・５月）'!Q52&amp;"から"&amp;O50)</f>
        <v/>
      </c>
      <c r="AG50" s="488"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9">
        <v>38</v>
      </c>
      <c r="B51" s="970" t="str">
        <f>IF(基本情報入力シート!C90="","",基本情報入力シート!C90)</f>
        <v/>
      </c>
      <c r="C51" s="971"/>
      <c r="D51" s="971"/>
      <c r="E51" s="971"/>
      <c r="F51" s="971"/>
      <c r="G51" s="971"/>
      <c r="H51" s="971"/>
      <c r="I51" s="972"/>
      <c r="J51" s="463" t="str">
        <f>IF(基本情報入力シート!M90="","",基本情報入力シート!M90)</f>
        <v/>
      </c>
      <c r="K51" s="464" t="str">
        <f>IF(基本情報入力シート!R90="","",基本情報入力シート!R90)</f>
        <v/>
      </c>
      <c r="L51" s="464" t="str">
        <f>IF(基本情報入力シート!W90="","",基本情報入力シート!W90)</f>
        <v/>
      </c>
      <c r="M51" s="465" t="str">
        <f>IF(基本情報入力シート!X90="","",基本情報入力シート!X90)</f>
        <v/>
      </c>
      <c r="N51" s="466" t="str">
        <f>IF(基本情報入力シート!Y90="","",基本情報入力シート!Y90)</f>
        <v/>
      </c>
      <c r="O51" s="102"/>
      <c r="P51" s="1058"/>
      <c r="Q51" s="1059"/>
      <c r="R51" s="490" t="str">
        <f>IFERROR(IF('別紙様式3-2（４・５月）'!Z53="ベア加算","",P51*VLOOKUP(N51,【参考】数式用!$AD$2:$AH$27,MATCH(O51,【参考】数式用!$K$4:$N$4,0)+1,0)),"")</f>
        <v/>
      </c>
      <c r="S51" s="125"/>
      <c r="T51" s="1060"/>
      <c r="U51" s="1061"/>
      <c r="V51" s="491" t="str">
        <f>IFERROR(P51*VLOOKUP(AF51,【参考】数式用4!$DC$3:$DZ$106,MATCH(N51,【参考】数式用4!$DC$2:$DZ$2,0)),"")</f>
        <v/>
      </c>
      <c r="W51" s="103"/>
      <c r="X51" s="124"/>
      <c r="Y51" s="1111" t="str">
        <f>IFERROR(IF('別紙様式3-2（４・５月）'!Z53="ベア加算","",W51*VLOOKUP(N51,【参考】数式用!$AD$2:$AH$27,MATCH(O51,【参考】数式用!$K$4:$N$4,0)+1,0)),"")</f>
        <v/>
      </c>
      <c r="Z51" s="1111"/>
      <c r="AA51" s="125"/>
      <c r="AB51" s="126"/>
      <c r="AC51" s="492" t="str">
        <f>IFERROR(X51*VLOOKUP(AG51,【参考】数式用4!$DC$3:$DZ$106,MATCH(N51,【参考】数式用4!$DC$2:$DZ$2,0)),"")</f>
        <v/>
      </c>
      <c r="AD51" s="459" t="str">
        <f t="shared" si="2"/>
        <v/>
      </c>
      <c r="AE51" s="460" t="str">
        <f t="shared" si="3"/>
        <v/>
      </c>
      <c r="AF51" s="488" t="str">
        <f>IF(O51="","",'別紙様式3-2（４・５月）'!O53&amp;'別紙様式3-2（４・５月）'!P53&amp;'別紙様式3-2（４・５月）'!Q53&amp;"から"&amp;O51)</f>
        <v/>
      </c>
      <c r="AG51" s="488"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9">
        <v>39</v>
      </c>
      <c r="B52" s="970" t="str">
        <f>IF(基本情報入力シート!C91="","",基本情報入力シート!C91)</f>
        <v/>
      </c>
      <c r="C52" s="971"/>
      <c r="D52" s="971"/>
      <c r="E52" s="971"/>
      <c r="F52" s="971"/>
      <c r="G52" s="971"/>
      <c r="H52" s="971"/>
      <c r="I52" s="972"/>
      <c r="J52" s="463" t="str">
        <f>IF(基本情報入力シート!M91="","",基本情報入力シート!M91)</f>
        <v/>
      </c>
      <c r="K52" s="464" t="str">
        <f>IF(基本情報入力シート!R91="","",基本情報入力シート!R91)</f>
        <v/>
      </c>
      <c r="L52" s="464" t="str">
        <f>IF(基本情報入力シート!W91="","",基本情報入力シート!W91)</f>
        <v/>
      </c>
      <c r="M52" s="465" t="str">
        <f>IF(基本情報入力シート!X91="","",基本情報入力シート!X91)</f>
        <v/>
      </c>
      <c r="N52" s="466" t="str">
        <f>IF(基本情報入力シート!Y91="","",基本情報入力シート!Y91)</f>
        <v/>
      </c>
      <c r="O52" s="102"/>
      <c r="P52" s="1058"/>
      <c r="Q52" s="1059"/>
      <c r="R52" s="490" t="str">
        <f>IFERROR(IF('別紙様式3-2（４・５月）'!Z54="ベア加算","",P52*VLOOKUP(N52,【参考】数式用!$AD$2:$AH$27,MATCH(O52,【参考】数式用!$K$4:$N$4,0)+1,0)),"")</f>
        <v/>
      </c>
      <c r="S52" s="125"/>
      <c r="T52" s="1060"/>
      <c r="U52" s="1061"/>
      <c r="V52" s="491" t="str">
        <f>IFERROR(P52*VLOOKUP(AF52,【参考】数式用4!$DC$3:$DZ$106,MATCH(N52,【参考】数式用4!$DC$2:$DZ$2,0)),"")</f>
        <v/>
      </c>
      <c r="W52" s="103"/>
      <c r="X52" s="124"/>
      <c r="Y52" s="1111" t="str">
        <f>IFERROR(IF('別紙様式3-2（４・５月）'!Z54="ベア加算","",W52*VLOOKUP(N52,【参考】数式用!$AD$2:$AH$27,MATCH(O52,【参考】数式用!$K$4:$N$4,0)+1,0)),"")</f>
        <v/>
      </c>
      <c r="Z52" s="1111"/>
      <c r="AA52" s="125"/>
      <c r="AB52" s="126"/>
      <c r="AC52" s="492" t="str">
        <f>IFERROR(X52*VLOOKUP(AG52,【参考】数式用4!$DC$3:$DZ$106,MATCH(N52,【参考】数式用4!$DC$2:$DZ$2,0)),"")</f>
        <v/>
      </c>
      <c r="AD52" s="459" t="str">
        <f t="shared" si="2"/>
        <v/>
      </c>
      <c r="AE52" s="460" t="str">
        <f t="shared" si="3"/>
        <v/>
      </c>
      <c r="AF52" s="488" t="str">
        <f>IF(O52="","",'別紙様式3-2（４・５月）'!O54&amp;'別紙様式3-2（４・５月）'!P54&amp;'別紙様式3-2（４・５月）'!Q54&amp;"から"&amp;O52)</f>
        <v/>
      </c>
      <c r="AG52" s="488"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9">
        <v>40</v>
      </c>
      <c r="B53" s="970" t="str">
        <f>IF(基本情報入力シート!C92="","",基本情報入力シート!C92)</f>
        <v/>
      </c>
      <c r="C53" s="971"/>
      <c r="D53" s="971"/>
      <c r="E53" s="971"/>
      <c r="F53" s="971"/>
      <c r="G53" s="971"/>
      <c r="H53" s="971"/>
      <c r="I53" s="972"/>
      <c r="J53" s="463" t="str">
        <f>IF(基本情報入力シート!M92="","",基本情報入力シート!M92)</f>
        <v/>
      </c>
      <c r="K53" s="464" t="str">
        <f>IF(基本情報入力シート!R92="","",基本情報入力シート!R92)</f>
        <v/>
      </c>
      <c r="L53" s="464" t="str">
        <f>IF(基本情報入力シート!W92="","",基本情報入力シート!W92)</f>
        <v/>
      </c>
      <c r="M53" s="465" t="str">
        <f>IF(基本情報入力シート!X92="","",基本情報入力シート!X92)</f>
        <v/>
      </c>
      <c r="N53" s="466" t="str">
        <f>IF(基本情報入力シート!Y92="","",基本情報入力シート!Y92)</f>
        <v/>
      </c>
      <c r="O53" s="102"/>
      <c r="P53" s="1058"/>
      <c r="Q53" s="1059"/>
      <c r="R53" s="490" t="str">
        <f>IFERROR(IF('別紙様式3-2（４・５月）'!Z55="ベア加算","",P53*VLOOKUP(N53,【参考】数式用!$AD$2:$AH$27,MATCH(O53,【参考】数式用!$K$4:$N$4,0)+1,0)),"")</f>
        <v/>
      </c>
      <c r="S53" s="125"/>
      <c r="T53" s="1060"/>
      <c r="U53" s="1061"/>
      <c r="V53" s="491" t="str">
        <f>IFERROR(P53*VLOOKUP(AF53,【参考】数式用4!$DC$3:$DZ$106,MATCH(N53,【参考】数式用4!$DC$2:$DZ$2,0)),"")</f>
        <v/>
      </c>
      <c r="W53" s="103"/>
      <c r="X53" s="124"/>
      <c r="Y53" s="1111" t="str">
        <f>IFERROR(IF('別紙様式3-2（４・５月）'!Z55="ベア加算","",W53*VLOOKUP(N53,【参考】数式用!$AD$2:$AH$27,MATCH(O53,【参考】数式用!$K$4:$N$4,0)+1,0)),"")</f>
        <v/>
      </c>
      <c r="Z53" s="1111"/>
      <c r="AA53" s="125"/>
      <c r="AB53" s="126"/>
      <c r="AC53" s="492" t="str">
        <f>IFERROR(X53*VLOOKUP(AG53,【参考】数式用4!$DC$3:$DZ$106,MATCH(N53,【参考】数式用4!$DC$2:$DZ$2,0)),"")</f>
        <v/>
      </c>
      <c r="AD53" s="459" t="str">
        <f t="shared" si="2"/>
        <v/>
      </c>
      <c r="AE53" s="460" t="str">
        <f t="shared" si="3"/>
        <v/>
      </c>
      <c r="AF53" s="488" t="str">
        <f>IF(O53="","",'別紙様式3-2（４・５月）'!O55&amp;'別紙様式3-2（４・５月）'!P55&amp;'別紙様式3-2（４・５月）'!Q55&amp;"から"&amp;O53)</f>
        <v/>
      </c>
      <c r="AG53" s="488"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9">
        <v>41</v>
      </c>
      <c r="B54" s="970" t="str">
        <f>IF(基本情報入力シート!C93="","",基本情報入力シート!C93)</f>
        <v/>
      </c>
      <c r="C54" s="971"/>
      <c r="D54" s="971"/>
      <c r="E54" s="971"/>
      <c r="F54" s="971"/>
      <c r="G54" s="971"/>
      <c r="H54" s="971"/>
      <c r="I54" s="972"/>
      <c r="J54" s="463" t="str">
        <f>IF(基本情報入力シート!M93="","",基本情報入力シート!M93)</f>
        <v/>
      </c>
      <c r="K54" s="464" t="str">
        <f>IF(基本情報入力シート!R93="","",基本情報入力シート!R93)</f>
        <v/>
      </c>
      <c r="L54" s="464" t="str">
        <f>IF(基本情報入力シート!W93="","",基本情報入力シート!W93)</f>
        <v/>
      </c>
      <c r="M54" s="465" t="str">
        <f>IF(基本情報入力シート!X93="","",基本情報入力シート!X93)</f>
        <v/>
      </c>
      <c r="N54" s="466" t="str">
        <f>IF(基本情報入力シート!Y93="","",基本情報入力シート!Y93)</f>
        <v/>
      </c>
      <c r="O54" s="102"/>
      <c r="P54" s="1058"/>
      <c r="Q54" s="1059"/>
      <c r="R54" s="490" t="str">
        <f>IFERROR(IF('別紙様式3-2（４・５月）'!Z56="ベア加算","",P54*VLOOKUP(N54,【参考】数式用!$AD$2:$AH$27,MATCH(O54,【参考】数式用!$K$4:$N$4,0)+1,0)),"")</f>
        <v/>
      </c>
      <c r="S54" s="125"/>
      <c r="T54" s="1060"/>
      <c r="U54" s="1061"/>
      <c r="V54" s="491" t="str">
        <f>IFERROR(P54*VLOOKUP(AF54,【参考】数式用4!$DC$3:$DZ$106,MATCH(N54,【参考】数式用4!$DC$2:$DZ$2,0)),"")</f>
        <v/>
      </c>
      <c r="W54" s="103"/>
      <c r="X54" s="124"/>
      <c r="Y54" s="1111" t="str">
        <f>IFERROR(IF('別紙様式3-2（４・５月）'!Z56="ベア加算","",W54*VLOOKUP(N54,【参考】数式用!$AD$2:$AH$27,MATCH(O54,【参考】数式用!$K$4:$N$4,0)+1,0)),"")</f>
        <v/>
      </c>
      <c r="Z54" s="1111"/>
      <c r="AA54" s="125"/>
      <c r="AB54" s="126"/>
      <c r="AC54" s="492" t="str">
        <f>IFERROR(X54*VLOOKUP(AG54,【参考】数式用4!$DC$3:$DZ$106,MATCH(N54,【参考】数式用4!$DC$2:$DZ$2,0)),"")</f>
        <v/>
      </c>
      <c r="AD54" s="459" t="str">
        <f t="shared" si="2"/>
        <v/>
      </c>
      <c r="AE54" s="460" t="str">
        <f t="shared" si="3"/>
        <v/>
      </c>
      <c r="AF54" s="488" t="str">
        <f>IF(O54="","",'別紙様式3-2（４・５月）'!O56&amp;'別紙様式3-2（４・５月）'!P56&amp;'別紙様式3-2（４・５月）'!Q56&amp;"から"&amp;O54)</f>
        <v/>
      </c>
      <c r="AG54" s="488"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9">
        <v>42</v>
      </c>
      <c r="B55" s="970" t="str">
        <f>IF(基本情報入力シート!C94="","",基本情報入力シート!C94)</f>
        <v/>
      </c>
      <c r="C55" s="971"/>
      <c r="D55" s="971"/>
      <c r="E55" s="971"/>
      <c r="F55" s="971"/>
      <c r="G55" s="971"/>
      <c r="H55" s="971"/>
      <c r="I55" s="972"/>
      <c r="J55" s="463" t="str">
        <f>IF(基本情報入力シート!M94="","",基本情報入力シート!M94)</f>
        <v/>
      </c>
      <c r="K55" s="464" t="str">
        <f>IF(基本情報入力シート!R94="","",基本情報入力シート!R94)</f>
        <v/>
      </c>
      <c r="L55" s="464" t="str">
        <f>IF(基本情報入力シート!W94="","",基本情報入力シート!W94)</f>
        <v/>
      </c>
      <c r="M55" s="465" t="str">
        <f>IF(基本情報入力シート!X94="","",基本情報入力シート!X94)</f>
        <v/>
      </c>
      <c r="N55" s="466" t="str">
        <f>IF(基本情報入力シート!Y94="","",基本情報入力シート!Y94)</f>
        <v/>
      </c>
      <c r="O55" s="102"/>
      <c r="P55" s="1058"/>
      <c r="Q55" s="1059"/>
      <c r="R55" s="490" t="str">
        <f>IFERROR(IF('別紙様式3-2（４・５月）'!Z57="ベア加算","",P55*VLOOKUP(N55,【参考】数式用!$AD$2:$AH$27,MATCH(O55,【参考】数式用!$K$4:$N$4,0)+1,0)),"")</f>
        <v/>
      </c>
      <c r="S55" s="125"/>
      <c r="T55" s="1060"/>
      <c r="U55" s="1061"/>
      <c r="V55" s="491" t="str">
        <f>IFERROR(P55*VLOOKUP(AF55,【参考】数式用4!$DC$3:$DZ$106,MATCH(N55,【参考】数式用4!$DC$2:$DZ$2,0)),"")</f>
        <v/>
      </c>
      <c r="W55" s="103"/>
      <c r="X55" s="124"/>
      <c r="Y55" s="1111" t="str">
        <f>IFERROR(IF('別紙様式3-2（４・５月）'!Z57="ベア加算","",W55*VLOOKUP(N55,【参考】数式用!$AD$2:$AH$27,MATCH(O55,【参考】数式用!$K$4:$N$4,0)+1,0)),"")</f>
        <v/>
      </c>
      <c r="Z55" s="1111"/>
      <c r="AA55" s="125"/>
      <c r="AB55" s="126"/>
      <c r="AC55" s="492" t="str">
        <f>IFERROR(X55*VLOOKUP(AG55,【参考】数式用4!$DC$3:$DZ$106,MATCH(N55,【参考】数式用4!$DC$2:$DZ$2,0)),"")</f>
        <v/>
      </c>
      <c r="AD55" s="459" t="str">
        <f t="shared" si="2"/>
        <v/>
      </c>
      <c r="AE55" s="460" t="str">
        <f t="shared" si="3"/>
        <v/>
      </c>
      <c r="AF55" s="488" t="str">
        <f>IF(O55="","",'別紙様式3-2（４・５月）'!O57&amp;'別紙様式3-2（４・５月）'!P57&amp;'別紙様式3-2（４・５月）'!Q57&amp;"から"&amp;O55)</f>
        <v/>
      </c>
      <c r="AG55" s="488"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9">
        <v>43</v>
      </c>
      <c r="B56" s="970" t="str">
        <f>IF(基本情報入力シート!C95="","",基本情報入力シート!C95)</f>
        <v/>
      </c>
      <c r="C56" s="971"/>
      <c r="D56" s="971"/>
      <c r="E56" s="971"/>
      <c r="F56" s="971"/>
      <c r="G56" s="971"/>
      <c r="H56" s="971"/>
      <c r="I56" s="972"/>
      <c r="J56" s="463" t="str">
        <f>IF(基本情報入力シート!M95="","",基本情報入力シート!M95)</f>
        <v/>
      </c>
      <c r="K56" s="464" t="str">
        <f>IF(基本情報入力シート!R95="","",基本情報入力シート!R95)</f>
        <v/>
      </c>
      <c r="L56" s="464" t="str">
        <f>IF(基本情報入力シート!W95="","",基本情報入力シート!W95)</f>
        <v/>
      </c>
      <c r="M56" s="465" t="str">
        <f>IF(基本情報入力シート!X95="","",基本情報入力シート!X95)</f>
        <v/>
      </c>
      <c r="N56" s="466" t="str">
        <f>IF(基本情報入力シート!Y95="","",基本情報入力シート!Y95)</f>
        <v/>
      </c>
      <c r="O56" s="102"/>
      <c r="P56" s="1058"/>
      <c r="Q56" s="1059"/>
      <c r="R56" s="490" t="str">
        <f>IFERROR(IF('別紙様式3-2（４・５月）'!Z58="ベア加算","",P56*VLOOKUP(N56,【参考】数式用!$AD$2:$AH$27,MATCH(O56,【参考】数式用!$K$4:$N$4,0)+1,0)),"")</f>
        <v/>
      </c>
      <c r="S56" s="125"/>
      <c r="T56" s="1060"/>
      <c r="U56" s="1061"/>
      <c r="V56" s="491" t="str">
        <f>IFERROR(P56*VLOOKUP(AF56,【参考】数式用4!$DC$3:$DZ$106,MATCH(N56,【参考】数式用4!$DC$2:$DZ$2,0)),"")</f>
        <v/>
      </c>
      <c r="W56" s="103"/>
      <c r="X56" s="124"/>
      <c r="Y56" s="1111" t="str">
        <f>IFERROR(IF('別紙様式3-2（４・５月）'!Z58="ベア加算","",W56*VLOOKUP(N56,【参考】数式用!$AD$2:$AH$27,MATCH(O56,【参考】数式用!$K$4:$N$4,0)+1,0)),"")</f>
        <v/>
      </c>
      <c r="Z56" s="1111"/>
      <c r="AA56" s="125"/>
      <c r="AB56" s="126"/>
      <c r="AC56" s="492" t="str">
        <f>IFERROR(X56*VLOOKUP(AG56,【参考】数式用4!$DC$3:$DZ$106,MATCH(N56,【参考】数式用4!$DC$2:$DZ$2,0)),"")</f>
        <v/>
      </c>
      <c r="AD56" s="459" t="str">
        <f t="shared" si="2"/>
        <v/>
      </c>
      <c r="AE56" s="460" t="str">
        <f t="shared" si="3"/>
        <v/>
      </c>
      <c r="AF56" s="488" t="str">
        <f>IF(O56="","",'別紙様式3-2（４・５月）'!O58&amp;'別紙様式3-2（４・５月）'!P58&amp;'別紙様式3-2（４・５月）'!Q58&amp;"から"&amp;O56)</f>
        <v/>
      </c>
      <c r="AG56" s="488"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9">
        <v>44</v>
      </c>
      <c r="B57" s="970" t="str">
        <f>IF(基本情報入力シート!C96="","",基本情報入力シート!C96)</f>
        <v/>
      </c>
      <c r="C57" s="971"/>
      <c r="D57" s="971"/>
      <c r="E57" s="971"/>
      <c r="F57" s="971"/>
      <c r="G57" s="971"/>
      <c r="H57" s="971"/>
      <c r="I57" s="972"/>
      <c r="J57" s="463" t="str">
        <f>IF(基本情報入力シート!M96="","",基本情報入力シート!M96)</f>
        <v/>
      </c>
      <c r="K57" s="464" t="str">
        <f>IF(基本情報入力シート!R96="","",基本情報入力シート!R96)</f>
        <v/>
      </c>
      <c r="L57" s="464" t="str">
        <f>IF(基本情報入力シート!W96="","",基本情報入力シート!W96)</f>
        <v/>
      </c>
      <c r="M57" s="465" t="str">
        <f>IF(基本情報入力シート!X96="","",基本情報入力シート!X96)</f>
        <v/>
      </c>
      <c r="N57" s="466" t="str">
        <f>IF(基本情報入力シート!Y96="","",基本情報入力シート!Y96)</f>
        <v/>
      </c>
      <c r="O57" s="102"/>
      <c r="P57" s="1058"/>
      <c r="Q57" s="1059"/>
      <c r="R57" s="490" t="str">
        <f>IFERROR(IF('別紙様式3-2（４・５月）'!Z59="ベア加算","",P57*VLOOKUP(N57,【参考】数式用!$AD$2:$AH$27,MATCH(O57,【参考】数式用!$K$4:$N$4,0)+1,0)),"")</f>
        <v/>
      </c>
      <c r="S57" s="125"/>
      <c r="T57" s="1060"/>
      <c r="U57" s="1061"/>
      <c r="V57" s="491" t="str">
        <f>IFERROR(P57*VLOOKUP(AF57,【参考】数式用4!$DC$3:$DZ$106,MATCH(N57,【参考】数式用4!$DC$2:$DZ$2,0)),"")</f>
        <v/>
      </c>
      <c r="W57" s="103"/>
      <c r="X57" s="124"/>
      <c r="Y57" s="1111" t="str">
        <f>IFERROR(IF('別紙様式3-2（４・５月）'!Z59="ベア加算","",W57*VLOOKUP(N57,【参考】数式用!$AD$2:$AH$27,MATCH(O57,【参考】数式用!$K$4:$N$4,0)+1,0)),"")</f>
        <v/>
      </c>
      <c r="Z57" s="1111"/>
      <c r="AA57" s="125"/>
      <c r="AB57" s="126"/>
      <c r="AC57" s="492" t="str">
        <f>IFERROR(X57*VLOOKUP(AG57,【参考】数式用4!$DC$3:$DZ$106,MATCH(N57,【参考】数式用4!$DC$2:$DZ$2,0)),"")</f>
        <v/>
      </c>
      <c r="AD57" s="459" t="str">
        <f t="shared" si="2"/>
        <v/>
      </c>
      <c r="AE57" s="460" t="str">
        <f t="shared" si="3"/>
        <v/>
      </c>
      <c r="AF57" s="488" t="str">
        <f>IF(O57="","",'別紙様式3-2（４・５月）'!O59&amp;'別紙様式3-2（４・５月）'!P59&amp;'別紙様式3-2（４・５月）'!Q59&amp;"から"&amp;O57)</f>
        <v/>
      </c>
      <c r="AG57" s="488"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9">
        <v>45</v>
      </c>
      <c r="B58" s="970" t="str">
        <f>IF(基本情報入力シート!C97="","",基本情報入力シート!C97)</f>
        <v/>
      </c>
      <c r="C58" s="971"/>
      <c r="D58" s="971"/>
      <c r="E58" s="971"/>
      <c r="F58" s="971"/>
      <c r="G58" s="971"/>
      <c r="H58" s="971"/>
      <c r="I58" s="972"/>
      <c r="J58" s="463" t="str">
        <f>IF(基本情報入力シート!M97="","",基本情報入力シート!M97)</f>
        <v/>
      </c>
      <c r="K58" s="464" t="str">
        <f>IF(基本情報入力シート!R97="","",基本情報入力シート!R97)</f>
        <v/>
      </c>
      <c r="L58" s="464" t="str">
        <f>IF(基本情報入力シート!W97="","",基本情報入力シート!W97)</f>
        <v/>
      </c>
      <c r="M58" s="465" t="str">
        <f>IF(基本情報入力シート!X97="","",基本情報入力シート!X97)</f>
        <v/>
      </c>
      <c r="N58" s="466" t="str">
        <f>IF(基本情報入力シート!Y97="","",基本情報入力シート!Y97)</f>
        <v/>
      </c>
      <c r="O58" s="102"/>
      <c r="P58" s="1058"/>
      <c r="Q58" s="1059"/>
      <c r="R58" s="490" t="str">
        <f>IFERROR(IF('別紙様式3-2（４・５月）'!Z60="ベア加算","",P58*VLOOKUP(N58,【参考】数式用!$AD$2:$AH$27,MATCH(O58,【参考】数式用!$K$4:$N$4,0)+1,0)),"")</f>
        <v/>
      </c>
      <c r="S58" s="125"/>
      <c r="T58" s="1060"/>
      <c r="U58" s="1061"/>
      <c r="V58" s="491" t="str">
        <f>IFERROR(P58*VLOOKUP(AF58,【参考】数式用4!$DC$3:$DZ$106,MATCH(N58,【参考】数式用4!$DC$2:$DZ$2,0)),"")</f>
        <v/>
      </c>
      <c r="W58" s="103"/>
      <c r="X58" s="124"/>
      <c r="Y58" s="1111" t="str">
        <f>IFERROR(IF('別紙様式3-2（４・５月）'!Z60="ベア加算","",W58*VLOOKUP(N58,【参考】数式用!$AD$2:$AH$27,MATCH(O58,【参考】数式用!$K$4:$N$4,0)+1,0)),"")</f>
        <v/>
      </c>
      <c r="Z58" s="1111"/>
      <c r="AA58" s="125"/>
      <c r="AB58" s="126"/>
      <c r="AC58" s="492" t="str">
        <f>IFERROR(X58*VLOOKUP(AG58,【参考】数式用4!$DC$3:$DZ$106,MATCH(N58,【参考】数式用4!$DC$2:$DZ$2,0)),"")</f>
        <v/>
      </c>
      <c r="AD58" s="459" t="str">
        <f t="shared" si="2"/>
        <v/>
      </c>
      <c r="AE58" s="460" t="str">
        <f t="shared" si="3"/>
        <v/>
      </c>
      <c r="AF58" s="488" t="str">
        <f>IF(O58="","",'別紙様式3-2（４・５月）'!O60&amp;'別紙様式3-2（４・５月）'!P60&amp;'別紙様式3-2（４・５月）'!Q60&amp;"から"&amp;O58)</f>
        <v/>
      </c>
      <c r="AG58" s="488"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9">
        <v>46</v>
      </c>
      <c r="B59" s="970" t="str">
        <f>IF(基本情報入力シート!C98="","",基本情報入力シート!C98)</f>
        <v/>
      </c>
      <c r="C59" s="971"/>
      <c r="D59" s="971"/>
      <c r="E59" s="971"/>
      <c r="F59" s="971"/>
      <c r="G59" s="971"/>
      <c r="H59" s="971"/>
      <c r="I59" s="972"/>
      <c r="J59" s="463" t="str">
        <f>IF(基本情報入力シート!M98="","",基本情報入力シート!M98)</f>
        <v/>
      </c>
      <c r="K59" s="464" t="str">
        <f>IF(基本情報入力シート!R98="","",基本情報入力シート!R98)</f>
        <v/>
      </c>
      <c r="L59" s="464" t="str">
        <f>IF(基本情報入力シート!W98="","",基本情報入力シート!W98)</f>
        <v/>
      </c>
      <c r="M59" s="465" t="str">
        <f>IF(基本情報入力シート!X98="","",基本情報入力シート!X98)</f>
        <v/>
      </c>
      <c r="N59" s="466" t="str">
        <f>IF(基本情報入力シート!Y98="","",基本情報入力シート!Y98)</f>
        <v/>
      </c>
      <c r="O59" s="102"/>
      <c r="P59" s="1058"/>
      <c r="Q59" s="1059"/>
      <c r="R59" s="490" t="str">
        <f>IFERROR(IF('別紙様式3-2（４・５月）'!Z61="ベア加算","",P59*VLOOKUP(N59,【参考】数式用!$AD$2:$AH$27,MATCH(O59,【参考】数式用!$K$4:$N$4,0)+1,0)),"")</f>
        <v/>
      </c>
      <c r="S59" s="125"/>
      <c r="T59" s="1060"/>
      <c r="U59" s="1061"/>
      <c r="V59" s="491" t="str">
        <f>IFERROR(P59*VLOOKUP(AF59,【参考】数式用4!$DC$3:$DZ$106,MATCH(N59,【参考】数式用4!$DC$2:$DZ$2,0)),"")</f>
        <v/>
      </c>
      <c r="W59" s="103"/>
      <c r="X59" s="124"/>
      <c r="Y59" s="1111" t="str">
        <f>IFERROR(IF('別紙様式3-2（４・５月）'!Z61="ベア加算","",W59*VLOOKUP(N59,【参考】数式用!$AD$2:$AH$27,MATCH(O59,【参考】数式用!$K$4:$N$4,0)+1,0)),"")</f>
        <v/>
      </c>
      <c r="Z59" s="1111"/>
      <c r="AA59" s="125"/>
      <c r="AB59" s="126"/>
      <c r="AC59" s="492" t="str">
        <f>IFERROR(X59*VLOOKUP(AG59,【参考】数式用4!$DC$3:$DZ$106,MATCH(N59,【参考】数式用4!$DC$2:$DZ$2,0)),"")</f>
        <v/>
      </c>
      <c r="AD59" s="459" t="str">
        <f t="shared" si="2"/>
        <v/>
      </c>
      <c r="AE59" s="460" t="str">
        <f t="shared" si="3"/>
        <v/>
      </c>
      <c r="AF59" s="488" t="str">
        <f>IF(O59="","",'別紙様式3-2（４・５月）'!O61&amp;'別紙様式3-2（４・５月）'!P61&amp;'別紙様式3-2（４・５月）'!Q61&amp;"から"&amp;O59)</f>
        <v/>
      </c>
      <c r="AG59" s="488"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9">
        <v>47</v>
      </c>
      <c r="B60" s="970" t="str">
        <f>IF(基本情報入力シート!C99="","",基本情報入力シート!C99)</f>
        <v/>
      </c>
      <c r="C60" s="971"/>
      <c r="D60" s="971"/>
      <c r="E60" s="971"/>
      <c r="F60" s="971"/>
      <c r="G60" s="971"/>
      <c r="H60" s="971"/>
      <c r="I60" s="972"/>
      <c r="J60" s="463" t="str">
        <f>IF(基本情報入力シート!M99="","",基本情報入力シート!M99)</f>
        <v/>
      </c>
      <c r="K60" s="464" t="str">
        <f>IF(基本情報入力シート!R99="","",基本情報入力シート!R99)</f>
        <v/>
      </c>
      <c r="L60" s="464" t="str">
        <f>IF(基本情報入力シート!W99="","",基本情報入力シート!W99)</f>
        <v/>
      </c>
      <c r="M60" s="465" t="str">
        <f>IF(基本情報入力シート!X99="","",基本情報入力シート!X99)</f>
        <v/>
      </c>
      <c r="N60" s="466" t="str">
        <f>IF(基本情報入力シート!Y99="","",基本情報入力シート!Y99)</f>
        <v/>
      </c>
      <c r="O60" s="102"/>
      <c r="P60" s="1058"/>
      <c r="Q60" s="1059"/>
      <c r="R60" s="490" t="str">
        <f>IFERROR(IF('別紙様式3-2（４・５月）'!Z62="ベア加算","",P60*VLOOKUP(N60,【参考】数式用!$AD$2:$AH$27,MATCH(O60,【参考】数式用!$K$4:$N$4,0)+1,0)),"")</f>
        <v/>
      </c>
      <c r="S60" s="125"/>
      <c r="T60" s="1060"/>
      <c r="U60" s="1061"/>
      <c r="V60" s="491" t="str">
        <f>IFERROR(P60*VLOOKUP(AF60,【参考】数式用4!$DC$3:$DZ$106,MATCH(N60,【参考】数式用4!$DC$2:$DZ$2,0)),"")</f>
        <v/>
      </c>
      <c r="W60" s="103"/>
      <c r="X60" s="124"/>
      <c r="Y60" s="1111" t="str">
        <f>IFERROR(IF('別紙様式3-2（４・５月）'!Z62="ベア加算","",W60*VLOOKUP(N60,【参考】数式用!$AD$2:$AH$27,MATCH(O60,【参考】数式用!$K$4:$N$4,0)+1,0)),"")</f>
        <v/>
      </c>
      <c r="Z60" s="1111"/>
      <c r="AA60" s="125"/>
      <c r="AB60" s="126"/>
      <c r="AC60" s="492" t="str">
        <f>IFERROR(X60*VLOOKUP(AG60,【参考】数式用4!$DC$3:$DZ$106,MATCH(N60,【参考】数式用4!$DC$2:$DZ$2,0)),"")</f>
        <v/>
      </c>
      <c r="AD60" s="459" t="str">
        <f t="shared" si="2"/>
        <v/>
      </c>
      <c r="AE60" s="460" t="str">
        <f t="shared" si="3"/>
        <v/>
      </c>
      <c r="AF60" s="488" t="str">
        <f>IF(O60="","",'別紙様式3-2（４・５月）'!O62&amp;'別紙様式3-2（４・５月）'!P62&amp;'別紙様式3-2（４・５月）'!Q62&amp;"から"&amp;O60)</f>
        <v/>
      </c>
      <c r="AG60" s="488"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9">
        <v>48</v>
      </c>
      <c r="B61" s="970" t="str">
        <f>IF(基本情報入力シート!C100="","",基本情報入力シート!C100)</f>
        <v/>
      </c>
      <c r="C61" s="971"/>
      <c r="D61" s="971"/>
      <c r="E61" s="971"/>
      <c r="F61" s="971"/>
      <c r="G61" s="971"/>
      <c r="H61" s="971"/>
      <c r="I61" s="972"/>
      <c r="J61" s="463" t="str">
        <f>IF(基本情報入力シート!M100="","",基本情報入力シート!M100)</f>
        <v/>
      </c>
      <c r="K61" s="464" t="str">
        <f>IF(基本情報入力シート!R100="","",基本情報入力シート!R100)</f>
        <v/>
      </c>
      <c r="L61" s="464" t="str">
        <f>IF(基本情報入力シート!W100="","",基本情報入力シート!W100)</f>
        <v/>
      </c>
      <c r="M61" s="465" t="str">
        <f>IF(基本情報入力シート!X100="","",基本情報入力シート!X100)</f>
        <v/>
      </c>
      <c r="N61" s="466" t="str">
        <f>IF(基本情報入力シート!Y100="","",基本情報入力シート!Y100)</f>
        <v/>
      </c>
      <c r="O61" s="102"/>
      <c r="P61" s="1058"/>
      <c r="Q61" s="1059"/>
      <c r="R61" s="490" t="str">
        <f>IFERROR(IF('別紙様式3-2（４・５月）'!Z63="ベア加算","",P61*VLOOKUP(N61,【参考】数式用!$AD$2:$AH$27,MATCH(O61,【参考】数式用!$K$4:$N$4,0)+1,0)),"")</f>
        <v/>
      </c>
      <c r="S61" s="125"/>
      <c r="T61" s="1060"/>
      <c r="U61" s="1061"/>
      <c r="V61" s="491" t="str">
        <f>IFERROR(P61*VLOOKUP(AF61,【参考】数式用4!$DC$3:$DZ$106,MATCH(N61,【参考】数式用4!$DC$2:$DZ$2,0)),"")</f>
        <v/>
      </c>
      <c r="W61" s="103"/>
      <c r="X61" s="124"/>
      <c r="Y61" s="1111" t="str">
        <f>IFERROR(IF('別紙様式3-2（４・５月）'!Z63="ベア加算","",W61*VLOOKUP(N61,【参考】数式用!$AD$2:$AH$27,MATCH(O61,【参考】数式用!$K$4:$N$4,0)+1,0)),"")</f>
        <v/>
      </c>
      <c r="Z61" s="1111"/>
      <c r="AA61" s="125"/>
      <c r="AB61" s="126"/>
      <c r="AC61" s="492" t="str">
        <f>IFERROR(X61*VLOOKUP(AG61,【参考】数式用4!$DC$3:$DZ$106,MATCH(N61,【参考】数式用4!$DC$2:$DZ$2,0)),"")</f>
        <v/>
      </c>
      <c r="AD61" s="459" t="str">
        <f t="shared" si="2"/>
        <v/>
      </c>
      <c r="AE61" s="460" t="str">
        <f t="shared" si="3"/>
        <v/>
      </c>
      <c r="AF61" s="488" t="str">
        <f>IF(O61="","",'別紙様式3-2（４・５月）'!O63&amp;'別紙様式3-2（４・５月）'!P63&amp;'別紙様式3-2（４・５月）'!Q63&amp;"から"&amp;O61)</f>
        <v/>
      </c>
      <c r="AG61" s="488"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9">
        <v>49</v>
      </c>
      <c r="B62" s="970" t="str">
        <f>IF(基本情報入力シート!C101="","",基本情報入力シート!C101)</f>
        <v/>
      </c>
      <c r="C62" s="971"/>
      <c r="D62" s="971"/>
      <c r="E62" s="971"/>
      <c r="F62" s="971"/>
      <c r="G62" s="971"/>
      <c r="H62" s="971"/>
      <c r="I62" s="972"/>
      <c r="J62" s="463" t="str">
        <f>IF(基本情報入力シート!M101="","",基本情報入力シート!M101)</f>
        <v/>
      </c>
      <c r="K62" s="464" t="str">
        <f>IF(基本情報入力シート!R101="","",基本情報入力シート!R101)</f>
        <v/>
      </c>
      <c r="L62" s="464" t="str">
        <f>IF(基本情報入力シート!W101="","",基本情報入力シート!W101)</f>
        <v/>
      </c>
      <c r="M62" s="465" t="str">
        <f>IF(基本情報入力シート!X101="","",基本情報入力シート!X101)</f>
        <v/>
      </c>
      <c r="N62" s="466" t="str">
        <f>IF(基本情報入力シート!Y101="","",基本情報入力シート!Y101)</f>
        <v/>
      </c>
      <c r="O62" s="102"/>
      <c r="P62" s="1058"/>
      <c r="Q62" s="1059"/>
      <c r="R62" s="490" t="str">
        <f>IFERROR(IF('別紙様式3-2（４・５月）'!Z64="ベア加算","",P62*VLOOKUP(N62,【参考】数式用!$AD$2:$AH$27,MATCH(O62,【参考】数式用!$K$4:$N$4,0)+1,0)),"")</f>
        <v/>
      </c>
      <c r="S62" s="125"/>
      <c r="T62" s="1060"/>
      <c r="U62" s="1061"/>
      <c r="V62" s="491" t="str">
        <f>IFERROR(P62*VLOOKUP(AF62,【参考】数式用4!$DC$3:$DZ$106,MATCH(N62,【参考】数式用4!$DC$2:$DZ$2,0)),"")</f>
        <v/>
      </c>
      <c r="W62" s="103"/>
      <c r="X62" s="124"/>
      <c r="Y62" s="1111" t="str">
        <f>IFERROR(IF('別紙様式3-2（４・５月）'!Z64="ベア加算","",W62*VLOOKUP(N62,【参考】数式用!$AD$2:$AH$27,MATCH(O62,【参考】数式用!$K$4:$N$4,0)+1,0)),"")</f>
        <v/>
      </c>
      <c r="Z62" s="1111"/>
      <c r="AA62" s="125"/>
      <c r="AB62" s="126"/>
      <c r="AC62" s="492" t="str">
        <f>IFERROR(X62*VLOOKUP(AG62,【参考】数式用4!$DC$3:$DZ$106,MATCH(N62,【参考】数式用4!$DC$2:$DZ$2,0)),"")</f>
        <v/>
      </c>
      <c r="AD62" s="459" t="str">
        <f t="shared" si="2"/>
        <v/>
      </c>
      <c r="AE62" s="460" t="str">
        <f t="shared" si="3"/>
        <v/>
      </c>
      <c r="AF62" s="488" t="str">
        <f>IF(O62="","",'別紙様式3-2（４・５月）'!O64&amp;'別紙様式3-2（４・５月）'!P64&amp;'別紙様式3-2（４・５月）'!Q64&amp;"から"&amp;O62)</f>
        <v/>
      </c>
      <c r="AG62" s="488"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9">
        <v>50</v>
      </c>
      <c r="B63" s="970" t="str">
        <f>IF(基本情報入力シート!C102="","",基本情報入力シート!C102)</f>
        <v/>
      </c>
      <c r="C63" s="971"/>
      <c r="D63" s="971"/>
      <c r="E63" s="971"/>
      <c r="F63" s="971"/>
      <c r="G63" s="971"/>
      <c r="H63" s="971"/>
      <c r="I63" s="972"/>
      <c r="J63" s="463" t="str">
        <f>IF(基本情報入力シート!M102="","",基本情報入力シート!M102)</f>
        <v/>
      </c>
      <c r="K63" s="464" t="str">
        <f>IF(基本情報入力シート!R102="","",基本情報入力シート!R102)</f>
        <v/>
      </c>
      <c r="L63" s="464" t="str">
        <f>IF(基本情報入力シート!W102="","",基本情報入力シート!W102)</f>
        <v/>
      </c>
      <c r="M63" s="465" t="str">
        <f>IF(基本情報入力シート!X102="","",基本情報入力シート!X102)</f>
        <v/>
      </c>
      <c r="N63" s="466" t="str">
        <f>IF(基本情報入力シート!Y102="","",基本情報入力シート!Y102)</f>
        <v/>
      </c>
      <c r="O63" s="102"/>
      <c r="P63" s="1058"/>
      <c r="Q63" s="1059"/>
      <c r="R63" s="490" t="str">
        <f>IFERROR(IF('別紙様式3-2（４・５月）'!Z65="ベア加算","",P63*VLOOKUP(N63,【参考】数式用!$AD$2:$AH$27,MATCH(O63,【参考】数式用!$K$4:$N$4,0)+1,0)),"")</f>
        <v/>
      </c>
      <c r="S63" s="125"/>
      <c r="T63" s="1060"/>
      <c r="U63" s="1061"/>
      <c r="V63" s="491" t="str">
        <f>IFERROR(P63*VLOOKUP(AF63,【参考】数式用4!$DC$3:$DZ$106,MATCH(N63,【参考】数式用4!$DC$2:$DZ$2,0)),"")</f>
        <v/>
      </c>
      <c r="W63" s="103"/>
      <c r="X63" s="124"/>
      <c r="Y63" s="1111" t="str">
        <f>IFERROR(IF('別紙様式3-2（４・５月）'!Z65="ベア加算","",W63*VLOOKUP(N63,【参考】数式用!$AD$2:$AH$27,MATCH(O63,【参考】数式用!$K$4:$N$4,0)+1,0)),"")</f>
        <v/>
      </c>
      <c r="Z63" s="1111"/>
      <c r="AA63" s="125"/>
      <c r="AB63" s="126"/>
      <c r="AC63" s="492" t="str">
        <f>IFERROR(X63*VLOOKUP(AG63,【参考】数式用4!$DC$3:$DZ$106,MATCH(N63,【参考】数式用4!$DC$2:$DZ$2,0)),"")</f>
        <v/>
      </c>
      <c r="AD63" s="459" t="str">
        <f t="shared" si="2"/>
        <v/>
      </c>
      <c r="AE63" s="460" t="str">
        <f t="shared" si="3"/>
        <v/>
      </c>
      <c r="AF63" s="488" t="str">
        <f>IF(O63="","",'別紙様式3-2（４・５月）'!O65&amp;'別紙様式3-2（４・５月）'!P65&amp;'別紙様式3-2（４・５月）'!Q65&amp;"から"&amp;O63)</f>
        <v/>
      </c>
      <c r="AG63" s="488"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9">
        <v>51</v>
      </c>
      <c r="B64" s="970" t="str">
        <f>IF(基本情報入力シート!C103="","",基本情報入力シート!C103)</f>
        <v/>
      </c>
      <c r="C64" s="971"/>
      <c r="D64" s="971"/>
      <c r="E64" s="971"/>
      <c r="F64" s="971"/>
      <c r="G64" s="971"/>
      <c r="H64" s="971"/>
      <c r="I64" s="972"/>
      <c r="J64" s="463" t="str">
        <f>IF(基本情報入力シート!M103="","",基本情報入力シート!M103)</f>
        <v/>
      </c>
      <c r="K64" s="464" t="str">
        <f>IF(基本情報入力シート!R103="","",基本情報入力シート!R103)</f>
        <v/>
      </c>
      <c r="L64" s="464" t="str">
        <f>IF(基本情報入力シート!W103="","",基本情報入力シート!W103)</f>
        <v/>
      </c>
      <c r="M64" s="465" t="str">
        <f>IF(基本情報入力シート!X103="","",基本情報入力シート!X103)</f>
        <v/>
      </c>
      <c r="N64" s="466" t="str">
        <f>IF(基本情報入力シート!Y103="","",基本情報入力シート!Y103)</f>
        <v/>
      </c>
      <c r="O64" s="102"/>
      <c r="P64" s="1058"/>
      <c r="Q64" s="1059"/>
      <c r="R64" s="490" t="str">
        <f>IFERROR(IF('別紙様式3-2（４・５月）'!Z66="ベア加算","",P64*VLOOKUP(N64,【参考】数式用!$AD$2:$AH$27,MATCH(O64,【参考】数式用!$K$4:$N$4,0)+1,0)),"")</f>
        <v/>
      </c>
      <c r="S64" s="125"/>
      <c r="T64" s="1060"/>
      <c r="U64" s="1061"/>
      <c r="V64" s="491" t="str">
        <f>IFERROR(P64*VLOOKUP(AF64,【参考】数式用4!$DC$3:$DZ$106,MATCH(N64,【参考】数式用4!$DC$2:$DZ$2,0)),"")</f>
        <v/>
      </c>
      <c r="W64" s="103"/>
      <c r="X64" s="124"/>
      <c r="Y64" s="1111" t="str">
        <f>IFERROR(IF('別紙様式3-2（４・５月）'!Z66="ベア加算","",W64*VLOOKUP(N64,【参考】数式用!$AD$2:$AH$27,MATCH(O64,【参考】数式用!$K$4:$N$4,0)+1,0)),"")</f>
        <v/>
      </c>
      <c r="Z64" s="1111"/>
      <c r="AA64" s="125"/>
      <c r="AB64" s="126"/>
      <c r="AC64" s="492" t="str">
        <f>IFERROR(X64*VLOOKUP(AG64,【参考】数式用4!$DC$3:$DZ$106,MATCH(N64,【参考】数式用4!$DC$2:$DZ$2,0)),"")</f>
        <v/>
      </c>
      <c r="AD64" s="459" t="str">
        <f t="shared" si="2"/>
        <v/>
      </c>
      <c r="AE64" s="460" t="str">
        <f t="shared" si="3"/>
        <v/>
      </c>
      <c r="AF64" s="488" t="str">
        <f>IF(O64="","",'別紙様式3-2（４・５月）'!O66&amp;'別紙様式3-2（４・５月）'!P66&amp;'別紙様式3-2（４・５月）'!Q66&amp;"から"&amp;O64)</f>
        <v/>
      </c>
      <c r="AG64" s="488"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9">
        <v>52</v>
      </c>
      <c r="B65" s="970" t="str">
        <f>IF(基本情報入力シート!C104="","",基本情報入力シート!C104)</f>
        <v/>
      </c>
      <c r="C65" s="971"/>
      <c r="D65" s="971"/>
      <c r="E65" s="971"/>
      <c r="F65" s="971"/>
      <c r="G65" s="971"/>
      <c r="H65" s="971"/>
      <c r="I65" s="972"/>
      <c r="J65" s="463" t="str">
        <f>IF(基本情報入力シート!M104="","",基本情報入力シート!M104)</f>
        <v/>
      </c>
      <c r="K65" s="464" t="str">
        <f>IF(基本情報入力シート!R104="","",基本情報入力シート!R104)</f>
        <v/>
      </c>
      <c r="L65" s="464" t="str">
        <f>IF(基本情報入力シート!W104="","",基本情報入力シート!W104)</f>
        <v/>
      </c>
      <c r="M65" s="465" t="str">
        <f>IF(基本情報入力シート!X104="","",基本情報入力シート!X104)</f>
        <v/>
      </c>
      <c r="N65" s="466" t="str">
        <f>IF(基本情報入力シート!Y104="","",基本情報入力シート!Y104)</f>
        <v/>
      </c>
      <c r="O65" s="102"/>
      <c r="P65" s="1058"/>
      <c r="Q65" s="1059"/>
      <c r="R65" s="490" t="str">
        <f>IFERROR(IF('別紙様式3-2（４・５月）'!Z67="ベア加算","",P65*VLOOKUP(N65,【参考】数式用!$AD$2:$AH$27,MATCH(O65,【参考】数式用!$K$4:$N$4,0)+1,0)),"")</f>
        <v/>
      </c>
      <c r="S65" s="125"/>
      <c r="T65" s="1060"/>
      <c r="U65" s="1061"/>
      <c r="V65" s="491" t="str">
        <f>IFERROR(P65*VLOOKUP(AF65,【参考】数式用4!$DC$3:$DZ$106,MATCH(N65,【参考】数式用4!$DC$2:$DZ$2,0)),"")</f>
        <v/>
      </c>
      <c r="W65" s="103"/>
      <c r="X65" s="124"/>
      <c r="Y65" s="1111" t="str">
        <f>IFERROR(IF('別紙様式3-2（４・５月）'!Z67="ベア加算","",W65*VLOOKUP(N65,【参考】数式用!$AD$2:$AH$27,MATCH(O65,【参考】数式用!$K$4:$N$4,0)+1,0)),"")</f>
        <v/>
      </c>
      <c r="Z65" s="1111"/>
      <c r="AA65" s="125"/>
      <c r="AB65" s="126"/>
      <c r="AC65" s="492" t="str">
        <f>IFERROR(X65*VLOOKUP(AG65,【参考】数式用4!$DC$3:$DZ$106,MATCH(N65,【参考】数式用4!$DC$2:$DZ$2,0)),"")</f>
        <v/>
      </c>
      <c r="AD65" s="459" t="str">
        <f t="shared" si="2"/>
        <v/>
      </c>
      <c r="AE65" s="460" t="str">
        <f t="shared" si="3"/>
        <v/>
      </c>
      <c r="AF65" s="488" t="str">
        <f>IF(O65="","",'別紙様式3-2（４・５月）'!O67&amp;'別紙様式3-2（４・５月）'!P67&amp;'別紙様式3-2（４・５月）'!Q67&amp;"から"&amp;O65)</f>
        <v/>
      </c>
      <c r="AG65" s="488"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9">
        <v>53</v>
      </c>
      <c r="B66" s="970" t="str">
        <f>IF(基本情報入力シート!C105="","",基本情報入力シート!C105)</f>
        <v/>
      </c>
      <c r="C66" s="971"/>
      <c r="D66" s="971"/>
      <c r="E66" s="971"/>
      <c r="F66" s="971"/>
      <c r="G66" s="971"/>
      <c r="H66" s="971"/>
      <c r="I66" s="972"/>
      <c r="J66" s="463" t="str">
        <f>IF(基本情報入力シート!M105="","",基本情報入力シート!M105)</f>
        <v/>
      </c>
      <c r="K66" s="464" t="str">
        <f>IF(基本情報入力シート!R105="","",基本情報入力シート!R105)</f>
        <v/>
      </c>
      <c r="L66" s="464" t="str">
        <f>IF(基本情報入力シート!W105="","",基本情報入力シート!W105)</f>
        <v/>
      </c>
      <c r="M66" s="465" t="str">
        <f>IF(基本情報入力シート!X105="","",基本情報入力シート!X105)</f>
        <v/>
      </c>
      <c r="N66" s="466" t="str">
        <f>IF(基本情報入力シート!Y105="","",基本情報入力シート!Y105)</f>
        <v/>
      </c>
      <c r="O66" s="102"/>
      <c r="P66" s="1058"/>
      <c r="Q66" s="1059"/>
      <c r="R66" s="490" t="str">
        <f>IFERROR(IF('別紙様式3-2（４・５月）'!Z68="ベア加算","",P66*VLOOKUP(N66,【参考】数式用!$AD$2:$AH$27,MATCH(O66,【参考】数式用!$K$4:$N$4,0)+1,0)),"")</f>
        <v/>
      </c>
      <c r="S66" s="125"/>
      <c r="T66" s="1060"/>
      <c r="U66" s="1061"/>
      <c r="V66" s="491" t="str">
        <f>IFERROR(P66*VLOOKUP(AF66,【参考】数式用4!$DC$3:$DZ$106,MATCH(N66,【参考】数式用4!$DC$2:$DZ$2,0)),"")</f>
        <v/>
      </c>
      <c r="W66" s="103"/>
      <c r="X66" s="124"/>
      <c r="Y66" s="1111" t="str">
        <f>IFERROR(IF('別紙様式3-2（４・５月）'!Z68="ベア加算","",W66*VLOOKUP(N66,【参考】数式用!$AD$2:$AH$27,MATCH(O66,【参考】数式用!$K$4:$N$4,0)+1,0)),"")</f>
        <v/>
      </c>
      <c r="Z66" s="1111"/>
      <c r="AA66" s="125"/>
      <c r="AB66" s="126"/>
      <c r="AC66" s="492" t="str">
        <f>IFERROR(X66*VLOOKUP(AG66,【参考】数式用4!$DC$3:$DZ$106,MATCH(N66,【参考】数式用4!$DC$2:$DZ$2,0)),"")</f>
        <v/>
      </c>
      <c r="AD66" s="459" t="str">
        <f t="shared" si="2"/>
        <v/>
      </c>
      <c r="AE66" s="460" t="str">
        <f t="shared" si="3"/>
        <v/>
      </c>
      <c r="AF66" s="488" t="str">
        <f>IF(O66="","",'別紙様式3-2（４・５月）'!O68&amp;'別紙様式3-2（４・５月）'!P68&amp;'別紙様式3-2（４・５月）'!Q68&amp;"から"&amp;O66)</f>
        <v/>
      </c>
      <c r="AG66" s="488"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9">
        <v>54</v>
      </c>
      <c r="B67" s="970" t="str">
        <f>IF(基本情報入力シート!C106="","",基本情報入力シート!C106)</f>
        <v/>
      </c>
      <c r="C67" s="971"/>
      <c r="D67" s="971"/>
      <c r="E67" s="971"/>
      <c r="F67" s="971"/>
      <c r="G67" s="971"/>
      <c r="H67" s="971"/>
      <c r="I67" s="972"/>
      <c r="J67" s="463" t="str">
        <f>IF(基本情報入力シート!M106="","",基本情報入力シート!M106)</f>
        <v/>
      </c>
      <c r="K67" s="464" t="str">
        <f>IF(基本情報入力シート!R106="","",基本情報入力シート!R106)</f>
        <v/>
      </c>
      <c r="L67" s="464" t="str">
        <f>IF(基本情報入力シート!W106="","",基本情報入力シート!W106)</f>
        <v/>
      </c>
      <c r="M67" s="465" t="str">
        <f>IF(基本情報入力シート!X106="","",基本情報入力シート!X106)</f>
        <v/>
      </c>
      <c r="N67" s="466" t="str">
        <f>IF(基本情報入力シート!Y106="","",基本情報入力シート!Y106)</f>
        <v/>
      </c>
      <c r="O67" s="102"/>
      <c r="P67" s="1058"/>
      <c r="Q67" s="1059"/>
      <c r="R67" s="490" t="str">
        <f>IFERROR(IF('別紙様式3-2（４・５月）'!Z69="ベア加算","",P67*VLOOKUP(N67,【参考】数式用!$AD$2:$AH$27,MATCH(O67,【参考】数式用!$K$4:$N$4,0)+1,0)),"")</f>
        <v/>
      </c>
      <c r="S67" s="125"/>
      <c r="T67" s="1060"/>
      <c r="U67" s="1061"/>
      <c r="V67" s="491" t="str">
        <f>IFERROR(P67*VLOOKUP(AF67,【参考】数式用4!$DC$3:$DZ$106,MATCH(N67,【参考】数式用4!$DC$2:$DZ$2,0)),"")</f>
        <v/>
      </c>
      <c r="W67" s="103"/>
      <c r="X67" s="124"/>
      <c r="Y67" s="1111" t="str">
        <f>IFERROR(IF('別紙様式3-2（４・５月）'!Z69="ベア加算","",W67*VLOOKUP(N67,【参考】数式用!$AD$2:$AH$27,MATCH(O67,【参考】数式用!$K$4:$N$4,0)+1,0)),"")</f>
        <v/>
      </c>
      <c r="Z67" s="1111"/>
      <c r="AA67" s="125"/>
      <c r="AB67" s="126"/>
      <c r="AC67" s="492" t="str">
        <f>IFERROR(X67*VLOOKUP(AG67,【参考】数式用4!$DC$3:$DZ$106,MATCH(N67,【参考】数式用4!$DC$2:$DZ$2,0)),"")</f>
        <v/>
      </c>
      <c r="AD67" s="459" t="str">
        <f t="shared" si="2"/>
        <v/>
      </c>
      <c r="AE67" s="460" t="str">
        <f t="shared" si="3"/>
        <v/>
      </c>
      <c r="AF67" s="488" t="str">
        <f>IF(O67="","",'別紙様式3-2（４・５月）'!O69&amp;'別紙様式3-2（４・５月）'!P69&amp;'別紙様式3-2（４・５月）'!Q69&amp;"から"&amp;O67)</f>
        <v/>
      </c>
      <c r="AG67" s="488"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9">
        <v>55</v>
      </c>
      <c r="B68" s="970" t="str">
        <f>IF(基本情報入力シート!C107="","",基本情報入力シート!C107)</f>
        <v/>
      </c>
      <c r="C68" s="971"/>
      <c r="D68" s="971"/>
      <c r="E68" s="971"/>
      <c r="F68" s="971"/>
      <c r="G68" s="971"/>
      <c r="H68" s="971"/>
      <c r="I68" s="972"/>
      <c r="J68" s="463" t="str">
        <f>IF(基本情報入力シート!M107="","",基本情報入力シート!M107)</f>
        <v/>
      </c>
      <c r="K68" s="464" t="str">
        <f>IF(基本情報入力シート!R107="","",基本情報入力シート!R107)</f>
        <v/>
      </c>
      <c r="L68" s="464" t="str">
        <f>IF(基本情報入力シート!W107="","",基本情報入力シート!W107)</f>
        <v/>
      </c>
      <c r="M68" s="465" t="str">
        <f>IF(基本情報入力シート!X107="","",基本情報入力シート!X107)</f>
        <v/>
      </c>
      <c r="N68" s="466" t="str">
        <f>IF(基本情報入力シート!Y107="","",基本情報入力シート!Y107)</f>
        <v/>
      </c>
      <c r="O68" s="102"/>
      <c r="P68" s="1058"/>
      <c r="Q68" s="1059"/>
      <c r="R68" s="490" t="str">
        <f>IFERROR(IF('別紙様式3-2（４・５月）'!Z70="ベア加算","",P68*VLOOKUP(N68,【参考】数式用!$AD$2:$AH$27,MATCH(O68,【参考】数式用!$K$4:$N$4,0)+1,0)),"")</f>
        <v/>
      </c>
      <c r="S68" s="125"/>
      <c r="T68" s="1060"/>
      <c r="U68" s="1061"/>
      <c r="V68" s="491" t="str">
        <f>IFERROR(P68*VLOOKUP(AF68,【参考】数式用4!$DC$3:$DZ$106,MATCH(N68,【参考】数式用4!$DC$2:$DZ$2,0)),"")</f>
        <v/>
      </c>
      <c r="W68" s="103"/>
      <c r="X68" s="124"/>
      <c r="Y68" s="1111" t="str">
        <f>IFERROR(IF('別紙様式3-2（４・５月）'!Z70="ベア加算","",W68*VLOOKUP(N68,【参考】数式用!$AD$2:$AH$27,MATCH(O68,【参考】数式用!$K$4:$N$4,0)+1,0)),"")</f>
        <v/>
      </c>
      <c r="Z68" s="1111"/>
      <c r="AA68" s="125"/>
      <c r="AB68" s="126"/>
      <c r="AC68" s="492" t="str">
        <f>IFERROR(X68*VLOOKUP(AG68,【参考】数式用4!$DC$3:$DZ$106,MATCH(N68,【参考】数式用4!$DC$2:$DZ$2,0)),"")</f>
        <v/>
      </c>
      <c r="AD68" s="459" t="str">
        <f t="shared" si="2"/>
        <v/>
      </c>
      <c r="AE68" s="460" t="str">
        <f t="shared" si="3"/>
        <v/>
      </c>
      <c r="AF68" s="488" t="str">
        <f>IF(O68="","",'別紙様式3-2（４・５月）'!O70&amp;'別紙様式3-2（４・５月）'!P70&amp;'別紙様式3-2（４・５月）'!Q70&amp;"から"&amp;O68)</f>
        <v/>
      </c>
      <c r="AG68" s="488"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9">
        <v>56</v>
      </c>
      <c r="B69" s="970" t="str">
        <f>IF(基本情報入力シート!C108="","",基本情報入力シート!C108)</f>
        <v/>
      </c>
      <c r="C69" s="971"/>
      <c r="D69" s="971"/>
      <c r="E69" s="971"/>
      <c r="F69" s="971"/>
      <c r="G69" s="971"/>
      <c r="H69" s="971"/>
      <c r="I69" s="972"/>
      <c r="J69" s="463" t="str">
        <f>IF(基本情報入力シート!M108="","",基本情報入力シート!M108)</f>
        <v/>
      </c>
      <c r="K69" s="464" t="str">
        <f>IF(基本情報入力シート!R108="","",基本情報入力シート!R108)</f>
        <v/>
      </c>
      <c r="L69" s="464" t="str">
        <f>IF(基本情報入力シート!W108="","",基本情報入力シート!W108)</f>
        <v/>
      </c>
      <c r="M69" s="465" t="str">
        <f>IF(基本情報入力シート!X108="","",基本情報入力シート!X108)</f>
        <v/>
      </c>
      <c r="N69" s="466" t="str">
        <f>IF(基本情報入力シート!Y108="","",基本情報入力シート!Y108)</f>
        <v/>
      </c>
      <c r="O69" s="102"/>
      <c r="P69" s="1058"/>
      <c r="Q69" s="1059"/>
      <c r="R69" s="490" t="str">
        <f>IFERROR(IF('別紙様式3-2（４・５月）'!Z71="ベア加算","",P69*VLOOKUP(N69,【参考】数式用!$AD$2:$AH$27,MATCH(O69,【参考】数式用!$K$4:$N$4,0)+1,0)),"")</f>
        <v/>
      </c>
      <c r="S69" s="125"/>
      <c r="T69" s="1060"/>
      <c r="U69" s="1061"/>
      <c r="V69" s="491" t="str">
        <f>IFERROR(P69*VLOOKUP(AF69,【参考】数式用4!$DC$3:$DZ$106,MATCH(N69,【参考】数式用4!$DC$2:$DZ$2,0)),"")</f>
        <v/>
      </c>
      <c r="W69" s="103"/>
      <c r="X69" s="124"/>
      <c r="Y69" s="1111" t="str">
        <f>IFERROR(IF('別紙様式3-2（４・５月）'!Z71="ベア加算","",W69*VLOOKUP(N69,【参考】数式用!$AD$2:$AH$27,MATCH(O69,【参考】数式用!$K$4:$N$4,0)+1,0)),"")</f>
        <v/>
      </c>
      <c r="Z69" s="1111"/>
      <c r="AA69" s="125"/>
      <c r="AB69" s="126"/>
      <c r="AC69" s="492" t="str">
        <f>IFERROR(X69*VLOOKUP(AG69,【参考】数式用4!$DC$3:$DZ$106,MATCH(N69,【参考】数式用4!$DC$2:$DZ$2,0)),"")</f>
        <v/>
      </c>
      <c r="AD69" s="459" t="str">
        <f t="shared" si="2"/>
        <v/>
      </c>
      <c r="AE69" s="460" t="str">
        <f t="shared" si="3"/>
        <v/>
      </c>
      <c r="AF69" s="488" t="str">
        <f>IF(O69="","",'別紙様式3-2（４・５月）'!O71&amp;'別紙様式3-2（４・５月）'!P71&amp;'別紙様式3-2（４・５月）'!Q71&amp;"から"&amp;O69)</f>
        <v/>
      </c>
      <c r="AG69" s="488"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9">
        <v>57</v>
      </c>
      <c r="B70" s="970" t="str">
        <f>IF(基本情報入力シート!C109="","",基本情報入力シート!C109)</f>
        <v/>
      </c>
      <c r="C70" s="971"/>
      <c r="D70" s="971"/>
      <c r="E70" s="971"/>
      <c r="F70" s="971"/>
      <c r="G70" s="971"/>
      <c r="H70" s="971"/>
      <c r="I70" s="972"/>
      <c r="J70" s="463" t="str">
        <f>IF(基本情報入力シート!M109="","",基本情報入力シート!M109)</f>
        <v/>
      </c>
      <c r="K70" s="464" t="str">
        <f>IF(基本情報入力シート!R109="","",基本情報入力シート!R109)</f>
        <v/>
      </c>
      <c r="L70" s="464" t="str">
        <f>IF(基本情報入力シート!W109="","",基本情報入力シート!W109)</f>
        <v/>
      </c>
      <c r="M70" s="465" t="str">
        <f>IF(基本情報入力シート!X109="","",基本情報入力シート!X109)</f>
        <v/>
      </c>
      <c r="N70" s="466" t="str">
        <f>IF(基本情報入力シート!Y109="","",基本情報入力シート!Y109)</f>
        <v/>
      </c>
      <c r="O70" s="102"/>
      <c r="P70" s="1058"/>
      <c r="Q70" s="1059"/>
      <c r="R70" s="490" t="str">
        <f>IFERROR(IF('別紙様式3-2（４・５月）'!Z72="ベア加算","",P70*VLOOKUP(N70,【参考】数式用!$AD$2:$AH$27,MATCH(O70,【参考】数式用!$K$4:$N$4,0)+1,0)),"")</f>
        <v/>
      </c>
      <c r="S70" s="125"/>
      <c r="T70" s="1060"/>
      <c r="U70" s="1061"/>
      <c r="V70" s="491" t="str">
        <f>IFERROR(P70*VLOOKUP(AF70,【参考】数式用4!$DC$3:$DZ$106,MATCH(N70,【参考】数式用4!$DC$2:$DZ$2,0)),"")</f>
        <v/>
      </c>
      <c r="W70" s="103"/>
      <c r="X70" s="124"/>
      <c r="Y70" s="1111" t="str">
        <f>IFERROR(IF('別紙様式3-2（４・５月）'!Z72="ベア加算","",W70*VLOOKUP(N70,【参考】数式用!$AD$2:$AH$27,MATCH(O70,【参考】数式用!$K$4:$N$4,0)+1,0)),"")</f>
        <v/>
      </c>
      <c r="Z70" s="1111"/>
      <c r="AA70" s="125"/>
      <c r="AB70" s="126"/>
      <c r="AC70" s="492" t="str">
        <f>IFERROR(X70*VLOOKUP(AG70,【参考】数式用4!$DC$3:$DZ$106,MATCH(N70,【参考】数式用4!$DC$2:$DZ$2,0)),"")</f>
        <v/>
      </c>
      <c r="AD70" s="459" t="str">
        <f t="shared" si="2"/>
        <v/>
      </c>
      <c r="AE70" s="460" t="str">
        <f t="shared" si="3"/>
        <v/>
      </c>
      <c r="AF70" s="488" t="str">
        <f>IF(O70="","",'別紙様式3-2（４・５月）'!O72&amp;'別紙様式3-2（４・５月）'!P72&amp;'別紙様式3-2（４・５月）'!Q72&amp;"から"&amp;O70)</f>
        <v/>
      </c>
      <c r="AG70" s="488"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9">
        <v>58</v>
      </c>
      <c r="B71" s="970" t="str">
        <f>IF(基本情報入力シート!C110="","",基本情報入力シート!C110)</f>
        <v/>
      </c>
      <c r="C71" s="971"/>
      <c r="D71" s="971"/>
      <c r="E71" s="971"/>
      <c r="F71" s="971"/>
      <c r="G71" s="971"/>
      <c r="H71" s="971"/>
      <c r="I71" s="972"/>
      <c r="J71" s="463" t="str">
        <f>IF(基本情報入力シート!M110="","",基本情報入力シート!M110)</f>
        <v/>
      </c>
      <c r="K71" s="464" t="str">
        <f>IF(基本情報入力シート!R110="","",基本情報入力シート!R110)</f>
        <v/>
      </c>
      <c r="L71" s="464" t="str">
        <f>IF(基本情報入力シート!W110="","",基本情報入力シート!W110)</f>
        <v/>
      </c>
      <c r="M71" s="465" t="str">
        <f>IF(基本情報入力シート!X110="","",基本情報入力シート!X110)</f>
        <v/>
      </c>
      <c r="N71" s="466" t="str">
        <f>IF(基本情報入力シート!Y110="","",基本情報入力シート!Y110)</f>
        <v/>
      </c>
      <c r="O71" s="102"/>
      <c r="P71" s="1058"/>
      <c r="Q71" s="1059"/>
      <c r="R71" s="490" t="str">
        <f>IFERROR(IF('別紙様式3-2（４・５月）'!Z73="ベア加算","",P71*VLOOKUP(N71,【参考】数式用!$AD$2:$AH$27,MATCH(O71,【参考】数式用!$K$4:$N$4,0)+1,0)),"")</f>
        <v/>
      </c>
      <c r="S71" s="125"/>
      <c r="T71" s="1060"/>
      <c r="U71" s="1061"/>
      <c r="V71" s="491" t="str">
        <f>IFERROR(P71*VLOOKUP(AF71,【参考】数式用4!$DC$3:$DZ$106,MATCH(N71,【参考】数式用4!$DC$2:$DZ$2,0)),"")</f>
        <v/>
      </c>
      <c r="W71" s="103"/>
      <c r="X71" s="124"/>
      <c r="Y71" s="1111" t="str">
        <f>IFERROR(IF('別紙様式3-2（４・５月）'!Z73="ベア加算","",W71*VLOOKUP(N71,【参考】数式用!$AD$2:$AH$27,MATCH(O71,【参考】数式用!$K$4:$N$4,0)+1,0)),"")</f>
        <v/>
      </c>
      <c r="Z71" s="1111"/>
      <c r="AA71" s="125"/>
      <c r="AB71" s="126"/>
      <c r="AC71" s="492" t="str">
        <f>IFERROR(X71*VLOOKUP(AG71,【参考】数式用4!$DC$3:$DZ$106,MATCH(N71,【参考】数式用4!$DC$2:$DZ$2,0)),"")</f>
        <v/>
      </c>
      <c r="AD71" s="459" t="str">
        <f t="shared" si="2"/>
        <v/>
      </c>
      <c r="AE71" s="460" t="str">
        <f t="shared" si="3"/>
        <v/>
      </c>
      <c r="AF71" s="488" t="str">
        <f>IF(O71="","",'別紙様式3-2（４・５月）'!O73&amp;'別紙様式3-2（４・５月）'!P73&amp;'別紙様式3-2（４・５月）'!Q73&amp;"から"&amp;O71)</f>
        <v/>
      </c>
      <c r="AG71" s="488"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9">
        <v>59</v>
      </c>
      <c r="B72" s="970" t="str">
        <f>IF(基本情報入力シート!C111="","",基本情報入力シート!C111)</f>
        <v/>
      </c>
      <c r="C72" s="971"/>
      <c r="D72" s="971"/>
      <c r="E72" s="971"/>
      <c r="F72" s="971"/>
      <c r="G72" s="971"/>
      <c r="H72" s="971"/>
      <c r="I72" s="972"/>
      <c r="J72" s="463" t="str">
        <f>IF(基本情報入力シート!M111="","",基本情報入力シート!M111)</f>
        <v/>
      </c>
      <c r="K72" s="464" t="str">
        <f>IF(基本情報入力シート!R111="","",基本情報入力シート!R111)</f>
        <v/>
      </c>
      <c r="L72" s="464" t="str">
        <f>IF(基本情報入力シート!W111="","",基本情報入力シート!W111)</f>
        <v/>
      </c>
      <c r="M72" s="465" t="str">
        <f>IF(基本情報入力シート!X111="","",基本情報入力シート!X111)</f>
        <v/>
      </c>
      <c r="N72" s="466" t="str">
        <f>IF(基本情報入力シート!Y111="","",基本情報入力シート!Y111)</f>
        <v/>
      </c>
      <c r="O72" s="102"/>
      <c r="P72" s="1058"/>
      <c r="Q72" s="1059"/>
      <c r="R72" s="490" t="str">
        <f>IFERROR(IF('別紙様式3-2（４・５月）'!Z74="ベア加算","",P72*VLOOKUP(N72,【参考】数式用!$AD$2:$AH$27,MATCH(O72,【参考】数式用!$K$4:$N$4,0)+1,0)),"")</f>
        <v/>
      </c>
      <c r="S72" s="125"/>
      <c r="T72" s="1060"/>
      <c r="U72" s="1061"/>
      <c r="V72" s="491" t="str">
        <f>IFERROR(P72*VLOOKUP(AF72,【参考】数式用4!$DC$3:$DZ$106,MATCH(N72,【参考】数式用4!$DC$2:$DZ$2,0)),"")</f>
        <v/>
      </c>
      <c r="W72" s="103"/>
      <c r="X72" s="124"/>
      <c r="Y72" s="1111" t="str">
        <f>IFERROR(IF('別紙様式3-2（４・５月）'!Z74="ベア加算","",W72*VLOOKUP(N72,【参考】数式用!$AD$2:$AH$27,MATCH(O72,【参考】数式用!$K$4:$N$4,0)+1,0)),"")</f>
        <v/>
      </c>
      <c r="Z72" s="1111"/>
      <c r="AA72" s="125"/>
      <c r="AB72" s="126"/>
      <c r="AC72" s="492" t="str">
        <f>IFERROR(X72*VLOOKUP(AG72,【参考】数式用4!$DC$3:$DZ$106,MATCH(N72,【参考】数式用4!$DC$2:$DZ$2,0)),"")</f>
        <v/>
      </c>
      <c r="AD72" s="459" t="str">
        <f t="shared" si="2"/>
        <v/>
      </c>
      <c r="AE72" s="460" t="str">
        <f t="shared" si="3"/>
        <v/>
      </c>
      <c r="AF72" s="488" t="str">
        <f>IF(O72="","",'別紙様式3-2（４・５月）'!O74&amp;'別紙様式3-2（４・５月）'!P74&amp;'別紙様式3-2（４・５月）'!Q74&amp;"から"&amp;O72)</f>
        <v/>
      </c>
      <c r="AG72" s="488"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9">
        <v>60</v>
      </c>
      <c r="B73" s="970" t="str">
        <f>IF(基本情報入力シート!C112="","",基本情報入力シート!C112)</f>
        <v/>
      </c>
      <c r="C73" s="971"/>
      <c r="D73" s="971"/>
      <c r="E73" s="971"/>
      <c r="F73" s="971"/>
      <c r="G73" s="971"/>
      <c r="H73" s="971"/>
      <c r="I73" s="972"/>
      <c r="J73" s="463" t="str">
        <f>IF(基本情報入力シート!M112="","",基本情報入力シート!M112)</f>
        <v/>
      </c>
      <c r="K73" s="464" t="str">
        <f>IF(基本情報入力シート!R112="","",基本情報入力シート!R112)</f>
        <v/>
      </c>
      <c r="L73" s="464" t="str">
        <f>IF(基本情報入力シート!W112="","",基本情報入力シート!W112)</f>
        <v/>
      </c>
      <c r="M73" s="465" t="str">
        <f>IF(基本情報入力シート!X112="","",基本情報入力シート!X112)</f>
        <v/>
      </c>
      <c r="N73" s="466" t="str">
        <f>IF(基本情報入力シート!Y112="","",基本情報入力シート!Y112)</f>
        <v/>
      </c>
      <c r="O73" s="102"/>
      <c r="P73" s="1058"/>
      <c r="Q73" s="1059"/>
      <c r="R73" s="490" t="str">
        <f>IFERROR(IF('別紙様式3-2（４・５月）'!Z75="ベア加算","",P73*VLOOKUP(N73,【参考】数式用!$AD$2:$AH$27,MATCH(O73,【参考】数式用!$K$4:$N$4,0)+1,0)),"")</f>
        <v/>
      </c>
      <c r="S73" s="125"/>
      <c r="T73" s="1060"/>
      <c r="U73" s="1061"/>
      <c r="V73" s="491" t="str">
        <f>IFERROR(P73*VLOOKUP(AF73,【参考】数式用4!$DC$3:$DZ$106,MATCH(N73,【参考】数式用4!$DC$2:$DZ$2,0)),"")</f>
        <v/>
      </c>
      <c r="W73" s="103"/>
      <c r="X73" s="124"/>
      <c r="Y73" s="1111" t="str">
        <f>IFERROR(IF('別紙様式3-2（４・５月）'!Z75="ベア加算","",W73*VLOOKUP(N73,【参考】数式用!$AD$2:$AH$27,MATCH(O73,【参考】数式用!$K$4:$N$4,0)+1,0)),"")</f>
        <v/>
      </c>
      <c r="Z73" s="1111"/>
      <c r="AA73" s="125"/>
      <c r="AB73" s="126"/>
      <c r="AC73" s="492" t="str">
        <f>IFERROR(X73*VLOOKUP(AG73,【参考】数式用4!$DC$3:$DZ$106,MATCH(N73,【参考】数式用4!$DC$2:$DZ$2,0)),"")</f>
        <v/>
      </c>
      <c r="AD73" s="459" t="str">
        <f t="shared" si="2"/>
        <v/>
      </c>
      <c r="AE73" s="460" t="str">
        <f t="shared" si="3"/>
        <v/>
      </c>
      <c r="AF73" s="488" t="str">
        <f>IF(O73="","",'別紙様式3-2（４・５月）'!O75&amp;'別紙様式3-2（４・５月）'!P75&amp;'別紙様式3-2（４・５月）'!Q75&amp;"から"&amp;O73)</f>
        <v/>
      </c>
      <c r="AG73" s="488"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9">
        <v>61</v>
      </c>
      <c r="B74" s="970" t="str">
        <f>IF(基本情報入力シート!C113="","",基本情報入力シート!C113)</f>
        <v/>
      </c>
      <c r="C74" s="971"/>
      <c r="D74" s="971"/>
      <c r="E74" s="971"/>
      <c r="F74" s="971"/>
      <c r="G74" s="971"/>
      <c r="H74" s="971"/>
      <c r="I74" s="972"/>
      <c r="J74" s="463" t="str">
        <f>IF(基本情報入力シート!M113="","",基本情報入力シート!M113)</f>
        <v/>
      </c>
      <c r="K74" s="464" t="str">
        <f>IF(基本情報入力シート!R113="","",基本情報入力シート!R113)</f>
        <v/>
      </c>
      <c r="L74" s="464" t="str">
        <f>IF(基本情報入力シート!W113="","",基本情報入力シート!W113)</f>
        <v/>
      </c>
      <c r="M74" s="465" t="str">
        <f>IF(基本情報入力シート!X113="","",基本情報入力シート!X113)</f>
        <v/>
      </c>
      <c r="N74" s="466" t="str">
        <f>IF(基本情報入力シート!Y113="","",基本情報入力シート!Y113)</f>
        <v/>
      </c>
      <c r="O74" s="102"/>
      <c r="P74" s="1058"/>
      <c r="Q74" s="1059"/>
      <c r="R74" s="490" t="str">
        <f>IFERROR(IF('別紙様式3-2（４・５月）'!Z76="ベア加算","",P74*VLOOKUP(N74,【参考】数式用!$AD$2:$AH$27,MATCH(O74,【参考】数式用!$K$4:$N$4,0)+1,0)),"")</f>
        <v/>
      </c>
      <c r="S74" s="125"/>
      <c r="T74" s="1060"/>
      <c r="U74" s="1061"/>
      <c r="V74" s="491" t="str">
        <f>IFERROR(P74*VLOOKUP(AF74,【参考】数式用4!$DC$3:$DZ$106,MATCH(N74,【参考】数式用4!$DC$2:$DZ$2,0)),"")</f>
        <v/>
      </c>
      <c r="W74" s="103"/>
      <c r="X74" s="124"/>
      <c r="Y74" s="1111" t="str">
        <f>IFERROR(IF('別紙様式3-2（４・５月）'!Z76="ベア加算","",W74*VLOOKUP(N74,【参考】数式用!$AD$2:$AH$27,MATCH(O74,【参考】数式用!$K$4:$N$4,0)+1,0)),"")</f>
        <v/>
      </c>
      <c r="Z74" s="1111"/>
      <c r="AA74" s="125"/>
      <c r="AB74" s="126"/>
      <c r="AC74" s="492" t="str">
        <f>IFERROR(X74*VLOOKUP(AG74,【参考】数式用4!$DC$3:$DZ$106,MATCH(N74,【参考】数式用4!$DC$2:$DZ$2,0)),"")</f>
        <v/>
      </c>
      <c r="AD74" s="459" t="str">
        <f t="shared" si="2"/>
        <v/>
      </c>
      <c r="AE74" s="460" t="str">
        <f t="shared" si="3"/>
        <v/>
      </c>
      <c r="AF74" s="488" t="str">
        <f>IF(O74="","",'別紙様式3-2（４・５月）'!O76&amp;'別紙様式3-2（４・５月）'!P76&amp;'別紙様式3-2（４・５月）'!Q76&amp;"から"&amp;O74)</f>
        <v/>
      </c>
      <c r="AG74" s="488"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9">
        <v>62</v>
      </c>
      <c r="B75" s="970" t="str">
        <f>IF(基本情報入力シート!C114="","",基本情報入力シート!C114)</f>
        <v/>
      </c>
      <c r="C75" s="971"/>
      <c r="D75" s="971"/>
      <c r="E75" s="971"/>
      <c r="F75" s="971"/>
      <c r="G75" s="971"/>
      <c r="H75" s="971"/>
      <c r="I75" s="972"/>
      <c r="J75" s="463" t="str">
        <f>IF(基本情報入力シート!M114="","",基本情報入力シート!M114)</f>
        <v/>
      </c>
      <c r="K75" s="464" t="str">
        <f>IF(基本情報入力シート!R114="","",基本情報入力シート!R114)</f>
        <v/>
      </c>
      <c r="L75" s="464" t="str">
        <f>IF(基本情報入力シート!W114="","",基本情報入力シート!W114)</f>
        <v/>
      </c>
      <c r="M75" s="465" t="str">
        <f>IF(基本情報入力シート!X114="","",基本情報入力シート!X114)</f>
        <v/>
      </c>
      <c r="N75" s="466" t="str">
        <f>IF(基本情報入力シート!Y114="","",基本情報入力シート!Y114)</f>
        <v/>
      </c>
      <c r="O75" s="102"/>
      <c r="P75" s="1058"/>
      <c r="Q75" s="1059"/>
      <c r="R75" s="490" t="str">
        <f>IFERROR(IF('別紙様式3-2（４・５月）'!Z77="ベア加算","",P75*VLOOKUP(N75,【参考】数式用!$AD$2:$AH$27,MATCH(O75,【参考】数式用!$K$4:$N$4,0)+1,0)),"")</f>
        <v/>
      </c>
      <c r="S75" s="125"/>
      <c r="T75" s="1060"/>
      <c r="U75" s="1061"/>
      <c r="V75" s="491" t="str">
        <f>IFERROR(P75*VLOOKUP(AF75,【参考】数式用4!$DC$3:$DZ$106,MATCH(N75,【参考】数式用4!$DC$2:$DZ$2,0)),"")</f>
        <v/>
      </c>
      <c r="W75" s="103"/>
      <c r="X75" s="124"/>
      <c r="Y75" s="1111" t="str">
        <f>IFERROR(IF('別紙様式3-2（４・５月）'!Z77="ベア加算","",W75*VLOOKUP(N75,【参考】数式用!$AD$2:$AH$27,MATCH(O75,【参考】数式用!$K$4:$N$4,0)+1,0)),"")</f>
        <v/>
      </c>
      <c r="Z75" s="1111"/>
      <c r="AA75" s="125"/>
      <c r="AB75" s="126"/>
      <c r="AC75" s="492" t="str">
        <f>IFERROR(X75*VLOOKUP(AG75,【参考】数式用4!$DC$3:$DZ$106,MATCH(N75,【参考】数式用4!$DC$2:$DZ$2,0)),"")</f>
        <v/>
      </c>
      <c r="AD75" s="459" t="str">
        <f t="shared" si="2"/>
        <v/>
      </c>
      <c r="AE75" s="460" t="str">
        <f t="shared" si="3"/>
        <v/>
      </c>
      <c r="AF75" s="488" t="str">
        <f>IF(O75="","",'別紙様式3-2（４・５月）'!O77&amp;'別紙様式3-2（４・５月）'!P77&amp;'別紙様式3-2（４・５月）'!Q77&amp;"から"&amp;O75)</f>
        <v/>
      </c>
      <c r="AG75" s="488"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9">
        <v>63</v>
      </c>
      <c r="B76" s="970" t="str">
        <f>IF(基本情報入力シート!C115="","",基本情報入力シート!C115)</f>
        <v/>
      </c>
      <c r="C76" s="971"/>
      <c r="D76" s="971"/>
      <c r="E76" s="971"/>
      <c r="F76" s="971"/>
      <c r="G76" s="971"/>
      <c r="H76" s="971"/>
      <c r="I76" s="972"/>
      <c r="J76" s="463" t="str">
        <f>IF(基本情報入力シート!M115="","",基本情報入力シート!M115)</f>
        <v/>
      </c>
      <c r="K76" s="464" t="str">
        <f>IF(基本情報入力シート!R115="","",基本情報入力シート!R115)</f>
        <v/>
      </c>
      <c r="L76" s="464" t="str">
        <f>IF(基本情報入力シート!W115="","",基本情報入力シート!W115)</f>
        <v/>
      </c>
      <c r="M76" s="465" t="str">
        <f>IF(基本情報入力シート!X115="","",基本情報入力シート!X115)</f>
        <v/>
      </c>
      <c r="N76" s="466" t="str">
        <f>IF(基本情報入力シート!Y115="","",基本情報入力シート!Y115)</f>
        <v/>
      </c>
      <c r="O76" s="102"/>
      <c r="P76" s="1058"/>
      <c r="Q76" s="1059"/>
      <c r="R76" s="490" t="str">
        <f>IFERROR(IF('別紙様式3-2（４・５月）'!Z78="ベア加算","",P76*VLOOKUP(N76,【参考】数式用!$AD$2:$AH$27,MATCH(O76,【参考】数式用!$K$4:$N$4,0)+1,0)),"")</f>
        <v/>
      </c>
      <c r="S76" s="125"/>
      <c r="T76" s="1060"/>
      <c r="U76" s="1061"/>
      <c r="V76" s="491" t="str">
        <f>IFERROR(P76*VLOOKUP(AF76,【参考】数式用4!$DC$3:$DZ$106,MATCH(N76,【参考】数式用4!$DC$2:$DZ$2,0)),"")</f>
        <v/>
      </c>
      <c r="W76" s="103"/>
      <c r="X76" s="124"/>
      <c r="Y76" s="1111" t="str">
        <f>IFERROR(IF('別紙様式3-2（４・５月）'!Z78="ベア加算","",W76*VLOOKUP(N76,【参考】数式用!$AD$2:$AH$27,MATCH(O76,【参考】数式用!$K$4:$N$4,0)+1,0)),"")</f>
        <v/>
      </c>
      <c r="Z76" s="1111"/>
      <c r="AA76" s="125"/>
      <c r="AB76" s="126"/>
      <c r="AC76" s="492" t="str">
        <f>IFERROR(X76*VLOOKUP(AG76,【参考】数式用4!$DC$3:$DZ$106,MATCH(N76,【参考】数式用4!$DC$2:$DZ$2,0)),"")</f>
        <v/>
      </c>
      <c r="AD76" s="459" t="str">
        <f t="shared" si="2"/>
        <v/>
      </c>
      <c r="AE76" s="460" t="str">
        <f t="shared" si="3"/>
        <v/>
      </c>
      <c r="AF76" s="488" t="str">
        <f>IF(O76="","",'別紙様式3-2（４・５月）'!O78&amp;'別紙様式3-2（４・５月）'!P78&amp;'別紙様式3-2（４・５月）'!Q78&amp;"から"&amp;O76)</f>
        <v/>
      </c>
      <c r="AG76" s="488"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9">
        <v>64</v>
      </c>
      <c r="B77" s="970" t="str">
        <f>IF(基本情報入力シート!C116="","",基本情報入力シート!C116)</f>
        <v/>
      </c>
      <c r="C77" s="971"/>
      <c r="D77" s="971"/>
      <c r="E77" s="971"/>
      <c r="F77" s="971"/>
      <c r="G77" s="971"/>
      <c r="H77" s="971"/>
      <c r="I77" s="972"/>
      <c r="J77" s="463" t="str">
        <f>IF(基本情報入力シート!M116="","",基本情報入力シート!M116)</f>
        <v/>
      </c>
      <c r="K77" s="464" t="str">
        <f>IF(基本情報入力シート!R116="","",基本情報入力シート!R116)</f>
        <v/>
      </c>
      <c r="L77" s="464" t="str">
        <f>IF(基本情報入力シート!W116="","",基本情報入力シート!W116)</f>
        <v/>
      </c>
      <c r="M77" s="465" t="str">
        <f>IF(基本情報入力シート!X116="","",基本情報入力シート!X116)</f>
        <v/>
      </c>
      <c r="N77" s="466" t="str">
        <f>IF(基本情報入力シート!Y116="","",基本情報入力シート!Y116)</f>
        <v/>
      </c>
      <c r="O77" s="102"/>
      <c r="P77" s="1058"/>
      <c r="Q77" s="1059"/>
      <c r="R77" s="490" t="str">
        <f>IFERROR(IF('別紙様式3-2（４・５月）'!Z79="ベア加算","",P77*VLOOKUP(N77,【参考】数式用!$AD$2:$AH$27,MATCH(O77,【参考】数式用!$K$4:$N$4,0)+1,0)),"")</f>
        <v/>
      </c>
      <c r="S77" s="125"/>
      <c r="T77" s="1060"/>
      <c r="U77" s="1061"/>
      <c r="V77" s="491" t="str">
        <f>IFERROR(P77*VLOOKUP(AF77,【参考】数式用4!$DC$3:$DZ$106,MATCH(N77,【参考】数式用4!$DC$2:$DZ$2,0)),"")</f>
        <v/>
      </c>
      <c r="W77" s="103"/>
      <c r="X77" s="124"/>
      <c r="Y77" s="1111" t="str">
        <f>IFERROR(IF('別紙様式3-2（４・５月）'!Z79="ベア加算","",W77*VLOOKUP(N77,【参考】数式用!$AD$2:$AH$27,MATCH(O77,【参考】数式用!$K$4:$N$4,0)+1,0)),"")</f>
        <v/>
      </c>
      <c r="Z77" s="1111"/>
      <c r="AA77" s="125"/>
      <c r="AB77" s="126"/>
      <c r="AC77" s="492" t="str">
        <f>IFERROR(X77*VLOOKUP(AG77,【参考】数式用4!$DC$3:$DZ$106,MATCH(N77,【参考】数式用4!$DC$2:$DZ$2,0)),"")</f>
        <v/>
      </c>
      <c r="AD77" s="459" t="str">
        <f t="shared" si="2"/>
        <v/>
      </c>
      <c r="AE77" s="460" t="str">
        <f t="shared" si="3"/>
        <v/>
      </c>
      <c r="AF77" s="488" t="str">
        <f>IF(O77="","",'別紙様式3-2（４・５月）'!O79&amp;'別紙様式3-2（４・５月）'!P79&amp;'別紙様式3-2（４・５月）'!Q79&amp;"から"&amp;O77)</f>
        <v/>
      </c>
      <c r="AG77" s="488"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9">
        <v>65</v>
      </c>
      <c r="B78" s="970" t="str">
        <f>IF(基本情報入力シート!C117="","",基本情報入力シート!C117)</f>
        <v/>
      </c>
      <c r="C78" s="971"/>
      <c r="D78" s="971"/>
      <c r="E78" s="971"/>
      <c r="F78" s="971"/>
      <c r="G78" s="971"/>
      <c r="H78" s="971"/>
      <c r="I78" s="972"/>
      <c r="J78" s="463" t="str">
        <f>IF(基本情報入力シート!M117="","",基本情報入力シート!M117)</f>
        <v/>
      </c>
      <c r="K78" s="464" t="str">
        <f>IF(基本情報入力シート!R117="","",基本情報入力シート!R117)</f>
        <v/>
      </c>
      <c r="L78" s="464" t="str">
        <f>IF(基本情報入力シート!W117="","",基本情報入力シート!W117)</f>
        <v/>
      </c>
      <c r="M78" s="465" t="str">
        <f>IF(基本情報入力シート!X117="","",基本情報入力シート!X117)</f>
        <v/>
      </c>
      <c r="N78" s="466" t="str">
        <f>IF(基本情報入力シート!Y117="","",基本情報入力シート!Y117)</f>
        <v/>
      </c>
      <c r="O78" s="102"/>
      <c r="P78" s="1058"/>
      <c r="Q78" s="1059"/>
      <c r="R78" s="490" t="str">
        <f>IFERROR(IF('別紙様式3-2（４・５月）'!Z80="ベア加算","",P78*VLOOKUP(N78,【参考】数式用!$AD$2:$AH$27,MATCH(O78,【参考】数式用!$K$4:$N$4,0)+1,0)),"")</f>
        <v/>
      </c>
      <c r="S78" s="125"/>
      <c r="T78" s="1060"/>
      <c r="U78" s="1061"/>
      <c r="V78" s="491" t="str">
        <f>IFERROR(P78*VLOOKUP(AF78,【参考】数式用4!$DC$3:$DZ$106,MATCH(N78,【参考】数式用4!$DC$2:$DZ$2,0)),"")</f>
        <v/>
      </c>
      <c r="W78" s="103"/>
      <c r="X78" s="124"/>
      <c r="Y78" s="1111" t="str">
        <f>IFERROR(IF('別紙様式3-2（４・５月）'!Z80="ベア加算","",W78*VLOOKUP(N78,【参考】数式用!$AD$2:$AH$27,MATCH(O78,【参考】数式用!$K$4:$N$4,0)+1,0)),"")</f>
        <v/>
      </c>
      <c r="Z78" s="1111"/>
      <c r="AA78" s="125"/>
      <c r="AB78" s="126"/>
      <c r="AC78" s="492" t="str">
        <f>IFERROR(X78*VLOOKUP(AG78,【参考】数式用4!$DC$3:$DZ$106,MATCH(N78,【参考】数式用4!$DC$2:$DZ$2,0)),"")</f>
        <v/>
      </c>
      <c r="AD78" s="459" t="str">
        <f t="shared" si="2"/>
        <v/>
      </c>
      <c r="AE78" s="460" t="str">
        <f t="shared" si="3"/>
        <v/>
      </c>
      <c r="AF78" s="488" t="str">
        <f>IF(O78="","",'別紙様式3-2（４・５月）'!O80&amp;'別紙様式3-2（４・５月）'!P80&amp;'別紙様式3-2（４・５月）'!Q80&amp;"から"&amp;O78)</f>
        <v/>
      </c>
      <c r="AG78" s="488"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9">
        <v>66</v>
      </c>
      <c r="B79" s="970" t="str">
        <f>IF(基本情報入力シート!C118="","",基本情報入力シート!C118)</f>
        <v/>
      </c>
      <c r="C79" s="971"/>
      <c r="D79" s="971"/>
      <c r="E79" s="971"/>
      <c r="F79" s="971"/>
      <c r="G79" s="971"/>
      <c r="H79" s="971"/>
      <c r="I79" s="972"/>
      <c r="J79" s="463" t="str">
        <f>IF(基本情報入力シート!M118="","",基本情報入力シート!M118)</f>
        <v/>
      </c>
      <c r="K79" s="464" t="str">
        <f>IF(基本情報入力シート!R118="","",基本情報入力シート!R118)</f>
        <v/>
      </c>
      <c r="L79" s="464" t="str">
        <f>IF(基本情報入力シート!W118="","",基本情報入力シート!W118)</f>
        <v/>
      </c>
      <c r="M79" s="465" t="str">
        <f>IF(基本情報入力シート!X118="","",基本情報入力シート!X118)</f>
        <v/>
      </c>
      <c r="N79" s="466" t="str">
        <f>IF(基本情報入力シート!Y118="","",基本情報入力シート!Y118)</f>
        <v/>
      </c>
      <c r="O79" s="102"/>
      <c r="P79" s="1058"/>
      <c r="Q79" s="1059"/>
      <c r="R79" s="490" t="str">
        <f>IFERROR(IF('別紙様式3-2（４・５月）'!Z81="ベア加算","",P79*VLOOKUP(N79,【参考】数式用!$AD$2:$AH$27,MATCH(O79,【参考】数式用!$K$4:$N$4,0)+1,0)),"")</f>
        <v/>
      </c>
      <c r="S79" s="125"/>
      <c r="T79" s="1060"/>
      <c r="U79" s="1061"/>
      <c r="V79" s="491" t="str">
        <f>IFERROR(P79*VLOOKUP(AF79,【参考】数式用4!$DC$3:$DZ$106,MATCH(N79,【参考】数式用4!$DC$2:$DZ$2,0)),"")</f>
        <v/>
      </c>
      <c r="W79" s="103"/>
      <c r="X79" s="124"/>
      <c r="Y79" s="1111" t="str">
        <f>IFERROR(IF('別紙様式3-2（４・５月）'!Z81="ベア加算","",W79*VLOOKUP(N79,【参考】数式用!$AD$2:$AH$27,MATCH(O79,【参考】数式用!$K$4:$N$4,0)+1,0)),"")</f>
        <v/>
      </c>
      <c r="Z79" s="1111"/>
      <c r="AA79" s="125"/>
      <c r="AB79" s="126"/>
      <c r="AC79" s="492" t="str">
        <f>IFERROR(X79*VLOOKUP(AG79,【参考】数式用4!$DC$3:$DZ$106,MATCH(N79,【参考】数式用4!$DC$2:$DZ$2,0)),"")</f>
        <v/>
      </c>
      <c r="AD79" s="459" t="str">
        <f t="shared" si="2"/>
        <v/>
      </c>
      <c r="AE79" s="460" t="str">
        <f t="shared" si="3"/>
        <v/>
      </c>
      <c r="AF79" s="488" t="str">
        <f>IF(O79="","",'別紙様式3-2（４・５月）'!O81&amp;'別紙様式3-2（４・５月）'!P81&amp;'別紙様式3-2（４・５月）'!Q81&amp;"から"&amp;O79)</f>
        <v/>
      </c>
      <c r="AG79" s="488"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9">
        <v>67</v>
      </c>
      <c r="B80" s="970" t="str">
        <f>IF(基本情報入力シート!C119="","",基本情報入力シート!C119)</f>
        <v/>
      </c>
      <c r="C80" s="971"/>
      <c r="D80" s="971"/>
      <c r="E80" s="971"/>
      <c r="F80" s="971"/>
      <c r="G80" s="971"/>
      <c r="H80" s="971"/>
      <c r="I80" s="972"/>
      <c r="J80" s="463" t="str">
        <f>IF(基本情報入力シート!M119="","",基本情報入力シート!M119)</f>
        <v/>
      </c>
      <c r="K80" s="464" t="str">
        <f>IF(基本情報入力シート!R119="","",基本情報入力シート!R119)</f>
        <v/>
      </c>
      <c r="L80" s="464" t="str">
        <f>IF(基本情報入力シート!W119="","",基本情報入力シート!W119)</f>
        <v/>
      </c>
      <c r="M80" s="465" t="str">
        <f>IF(基本情報入力シート!X119="","",基本情報入力シート!X119)</f>
        <v/>
      </c>
      <c r="N80" s="466" t="str">
        <f>IF(基本情報入力シート!Y119="","",基本情報入力シート!Y119)</f>
        <v/>
      </c>
      <c r="O80" s="102"/>
      <c r="P80" s="1058"/>
      <c r="Q80" s="1059"/>
      <c r="R80" s="490" t="str">
        <f>IFERROR(IF('別紙様式3-2（４・５月）'!Z82="ベア加算","",P80*VLOOKUP(N80,【参考】数式用!$AD$2:$AH$27,MATCH(O80,【参考】数式用!$K$4:$N$4,0)+1,0)),"")</f>
        <v/>
      </c>
      <c r="S80" s="125"/>
      <c r="T80" s="1060"/>
      <c r="U80" s="1061"/>
      <c r="V80" s="491" t="str">
        <f>IFERROR(P80*VLOOKUP(AF80,【参考】数式用4!$DC$3:$DZ$106,MATCH(N80,【参考】数式用4!$DC$2:$DZ$2,0)),"")</f>
        <v/>
      </c>
      <c r="W80" s="103"/>
      <c r="X80" s="124"/>
      <c r="Y80" s="1111" t="str">
        <f>IFERROR(IF('別紙様式3-2（４・５月）'!Z82="ベア加算","",W80*VLOOKUP(N80,【参考】数式用!$AD$2:$AH$27,MATCH(O80,【参考】数式用!$K$4:$N$4,0)+1,0)),"")</f>
        <v/>
      </c>
      <c r="Z80" s="1111"/>
      <c r="AA80" s="125"/>
      <c r="AB80" s="126"/>
      <c r="AC80" s="492" t="str">
        <f>IFERROR(X80*VLOOKUP(AG80,【参考】数式用4!$DC$3:$DZ$106,MATCH(N80,【参考】数式用4!$DC$2:$DZ$2,0)),"")</f>
        <v/>
      </c>
      <c r="AD80" s="459" t="str">
        <f t="shared" si="2"/>
        <v/>
      </c>
      <c r="AE80" s="460" t="str">
        <f t="shared" si="3"/>
        <v/>
      </c>
      <c r="AF80" s="488" t="str">
        <f>IF(O80="","",'別紙様式3-2（４・５月）'!O82&amp;'別紙様式3-2（４・５月）'!P82&amp;'別紙様式3-2（４・５月）'!Q82&amp;"から"&amp;O80)</f>
        <v/>
      </c>
      <c r="AG80" s="488"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9">
        <v>68</v>
      </c>
      <c r="B81" s="970" t="str">
        <f>IF(基本情報入力シート!C120="","",基本情報入力シート!C120)</f>
        <v/>
      </c>
      <c r="C81" s="971"/>
      <c r="D81" s="971"/>
      <c r="E81" s="971"/>
      <c r="F81" s="971"/>
      <c r="G81" s="971"/>
      <c r="H81" s="971"/>
      <c r="I81" s="972"/>
      <c r="J81" s="463" t="str">
        <f>IF(基本情報入力シート!M120="","",基本情報入力シート!M120)</f>
        <v/>
      </c>
      <c r="K81" s="464" t="str">
        <f>IF(基本情報入力シート!R120="","",基本情報入力シート!R120)</f>
        <v/>
      </c>
      <c r="L81" s="464" t="str">
        <f>IF(基本情報入力シート!W120="","",基本情報入力シート!W120)</f>
        <v/>
      </c>
      <c r="M81" s="465" t="str">
        <f>IF(基本情報入力シート!X120="","",基本情報入力シート!X120)</f>
        <v/>
      </c>
      <c r="N81" s="466" t="str">
        <f>IF(基本情報入力シート!Y120="","",基本情報入力シート!Y120)</f>
        <v/>
      </c>
      <c r="O81" s="102"/>
      <c r="P81" s="1058"/>
      <c r="Q81" s="1059"/>
      <c r="R81" s="490" t="str">
        <f>IFERROR(IF('別紙様式3-2（４・５月）'!Z83="ベア加算","",P81*VLOOKUP(N81,【参考】数式用!$AD$2:$AH$27,MATCH(O81,【参考】数式用!$K$4:$N$4,0)+1,0)),"")</f>
        <v/>
      </c>
      <c r="S81" s="125"/>
      <c r="T81" s="1060"/>
      <c r="U81" s="1061"/>
      <c r="V81" s="491" t="str">
        <f>IFERROR(P81*VLOOKUP(AF81,【参考】数式用4!$DC$3:$DZ$106,MATCH(N81,【参考】数式用4!$DC$2:$DZ$2,0)),"")</f>
        <v/>
      </c>
      <c r="W81" s="103"/>
      <c r="X81" s="124"/>
      <c r="Y81" s="1111" t="str">
        <f>IFERROR(IF('別紙様式3-2（４・５月）'!Z83="ベア加算","",W81*VLOOKUP(N81,【参考】数式用!$AD$2:$AH$27,MATCH(O81,【参考】数式用!$K$4:$N$4,0)+1,0)),"")</f>
        <v/>
      </c>
      <c r="Z81" s="1111"/>
      <c r="AA81" s="125"/>
      <c r="AB81" s="126"/>
      <c r="AC81" s="492" t="str">
        <f>IFERROR(X81*VLOOKUP(AG81,【参考】数式用4!$DC$3:$DZ$106,MATCH(N81,【参考】数式用4!$DC$2:$DZ$2,0)),"")</f>
        <v/>
      </c>
      <c r="AD81" s="459" t="str">
        <f t="shared" si="2"/>
        <v/>
      </c>
      <c r="AE81" s="460" t="str">
        <f t="shared" si="3"/>
        <v/>
      </c>
      <c r="AF81" s="488" t="str">
        <f>IF(O81="","",'別紙様式3-2（４・５月）'!O83&amp;'別紙様式3-2（４・５月）'!P83&amp;'別紙様式3-2（４・５月）'!Q83&amp;"から"&amp;O81)</f>
        <v/>
      </c>
      <c r="AG81" s="488"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9">
        <v>69</v>
      </c>
      <c r="B82" s="970" t="str">
        <f>IF(基本情報入力シート!C121="","",基本情報入力シート!C121)</f>
        <v/>
      </c>
      <c r="C82" s="971"/>
      <c r="D82" s="971"/>
      <c r="E82" s="971"/>
      <c r="F82" s="971"/>
      <c r="G82" s="971"/>
      <c r="H82" s="971"/>
      <c r="I82" s="972"/>
      <c r="J82" s="463" t="str">
        <f>IF(基本情報入力シート!M121="","",基本情報入力シート!M121)</f>
        <v/>
      </c>
      <c r="K82" s="464" t="str">
        <f>IF(基本情報入力シート!R121="","",基本情報入力シート!R121)</f>
        <v/>
      </c>
      <c r="L82" s="464" t="str">
        <f>IF(基本情報入力シート!W121="","",基本情報入力シート!W121)</f>
        <v/>
      </c>
      <c r="M82" s="465" t="str">
        <f>IF(基本情報入力シート!X121="","",基本情報入力シート!X121)</f>
        <v/>
      </c>
      <c r="N82" s="466" t="str">
        <f>IF(基本情報入力シート!Y121="","",基本情報入力シート!Y121)</f>
        <v/>
      </c>
      <c r="O82" s="102"/>
      <c r="P82" s="1058"/>
      <c r="Q82" s="1059"/>
      <c r="R82" s="490" t="str">
        <f>IFERROR(IF('別紙様式3-2（４・５月）'!Z84="ベア加算","",P82*VLOOKUP(N82,【参考】数式用!$AD$2:$AH$27,MATCH(O82,【参考】数式用!$K$4:$N$4,0)+1,0)),"")</f>
        <v/>
      </c>
      <c r="S82" s="125"/>
      <c r="T82" s="1060"/>
      <c r="U82" s="1061"/>
      <c r="V82" s="491" t="str">
        <f>IFERROR(P82*VLOOKUP(AF82,【参考】数式用4!$DC$3:$DZ$106,MATCH(N82,【参考】数式用4!$DC$2:$DZ$2,0)),"")</f>
        <v/>
      </c>
      <c r="W82" s="103"/>
      <c r="X82" s="124"/>
      <c r="Y82" s="1111" t="str">
        <f>IFERROR(IF('別紙様式3-2（４・５月）'!Z84="ベア加算","",W82*VLOOKUP(N82,【参考】数式用!$AD$2:$AH$27,MATCH(O82,【参考】数式用!$K$4:$N$4,0)+1,0)),"")</f>
        <v/>
      </c>
      <c r="Z82" s="1111"/>
      <c r="AA82" s="125"/>
      <c r="AB82" s="126"/>
      <c r="AC82" s="492" t="str">
        <f>IFERROR(X82*VLOOKUP(AG82,【参考】数式用4!$DC$3:$DZ$106,MATCH(N82,【参考】数式用4!$DC$2:$DZ$2,0)),"")</f>
        <v/>
      </c>
      <c r="AD82" s="459" t="str">
        <f t="shared" si="2"/>
        <v/>
      </c>
      <c r="AE82" s="460" t="str">
        <f t="shared" si="3"/>
        <v/>
      </c>
      <c r="AF82" s="488" t="str">
        <f>IF(O82="","",'別紙様式3-2（４・５月）'!O84&amp;'別紙様式3-2（４・５月）'!P84&amp;'別紙様式3-2（４・５月）'!Q84&amp;"から"&amp;O82)</f>
        <v/>
      </c>
      <c r="AG82" s="488"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9">
        <v>70</v>
      </c>
      <c r="B83" s="970" t="str">
        <f>IF(基本情報入力シート!C122="","",基本情報入力シート!C122)</f>
        <v/>
      </c>
      <c r="C83" s="971"/>
      <c r="D83" s="971"/>
      <c r="E83" s="971"/>
      <c r="F83" s="971"/>
      <c r="G83" s="971"/>
      <c r="H83" s="971"/>
      <c r="I83" s="972"/>
      <c r="J83" s="463" t="str">
        <f>IF(基本情報入力シート!M122="","",基本情報入力シート!M122)</f>
        <v/>
      </c>
      <c r="K83" s="464" t="str">
        <f>IF(基本情報入力シート!R122="","",基本情報入力シート!R122)</f>
        <v/>
      </c>
      <c r="L83" s="464" t="str">
        <f>IF(基本情報入力シート!W122="","",基本情報入力シート!W122)</f>
        <v/>
      </c>
      <c r="M83" s="465" t="str">
        <f>IF(基本情報入力シート!X122="","",基本情報入力シート!X122)</f>
        <v/>
      </c>
      <c r="N83" s="466" t="str">
        <f>IF(基本情報入力シート!Y122="","",基本情報入力シート!Y122)</f>
        <v/>
      </c>
      <c r="O83" s="102"/>
      <c r="P83" s="1058"/>
      <c r="Q83" s="1059"/>
      <c r="R83" s="490" t="str">
        <f>IFERROR(IF('別紙様式3-2（４・５月）'!Z85="ベア加算","",P83*VLOOKUP(N83,【参考】数式用!$AD$2:$AH$27,MATCH(O83,【参考】数式用!$K$4:$N$4,0)+1,0)),"")</f>
        <v/>
      </c>
      <c r="S83" s="125"/>
      <c r="T83" s="1060"/>
      <c r="U83" s="1061"/>
      <c r="V83" s="491" t="str">
        <f>IFERROR(P83*VLOOKUP(AF83,【参考】数式用4!$DC$3:$DZ$106,MATCH(N83,【参考】数式用4!$DC$2:$DZ$2,0)),"")</f>
        <v/>
      </c>
      <c r="W83" s="103"/>
      <c r="X83" s="124"/>
      <c r="Y83" s="1111" t="str">
        <f>IFERROR(IF('別紙様式3-2（４・５月）'!Z85="ベア加算","",W83*VLOOKUP(N83,【参考】数式用!$AD$2:$AH$27,MATCH(O83,【参考】数式用!$K$4:$N$4,0)+1,0)),"")</f>
        <v/>
      </c>
      <c r="Z83" s="1111"/>
      <c r="AA83" s="125"/>
      <c r="AB83" s="126"/>
      <c r="AC83" s="492" t="str">
        <f>IFERROR(X83*VLOOKUP(AG83,【参考】数式用4!$DC$3:$DZ$106,MATCH(N83,【参考】数式用4!$DC$2:$DZ$2,0)),"")</f>
        <v/>
      </c>
      <c r="AD83" s="459" t="str">
        <f t="shared" si="2"/>
        <v/>
      </c>
      <c r="AE83" s="460" t="str">
        <f t="shared" si="3"/>
        <v/>
      </c>
      <c r="AF83" s="488" t="str">
        <f>IF(O83="","",'別紙様式3-2（４・５月）'!O85&amp;'別紙様式3-2（４・５月）'!P85&amp;'別紙様式3-2（４・５月）'!Q85&amp;"から"&amp;O83)</f>
        <v/>
      </c>
      <c r="AG83" s="488"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9">
        <v>71</v>
      </c>
      <c r="B84" s="970" t="str">
        <f>IF(基本情報入力シート!C123="","",基本情報入力シート!C123)</f>
        <v/>
      </c>
      <c r="C84" s="971"/>
      <c r="D84" s="971"/>
      <c r="E84" s="971"/>
      <c r="F84" s="971"/>
      <c r="G84" s="971"/>
      <c r="H84" s="971"/>
      <c r="I84" s="972"/>
      <c r="J84" s="463" t="str">
        <f>IF(基本情報入力シート!M123="","",基本情報入力シート!M123)</f>
        <v/>
      </c>
      <c r="K84" s="464" t="str">
        <f>IF(基本情報入力シート!R123="","",基本情報入力シート!R123)</f>
        <v/>
      </c>
      <c r="L84" s="464" t="str">
        <f>IF(基本情報入力シート!W123="","",基本情報入力シート!W123)</f>
        <v/>
      </c>
      <c r="M84" s="465" t="str">
        <f>IF(基本情報入力シート!X123="","",基本情報入力シート!X123)</f>
        <v/>
      </c>
      <c r="N84" s="466" t="str">
        <f>IF(基本情報入力シート!Y123="","",基本情報入力シート!Y123)</f>
        <v/>
      </c>
      <c r="O84" s="102"/>
      <c r="P84" s="1058"/>
      <c r="Q84" s="1059"/>
      <c r="R84" s="490" t="str">
        <f>IFERROR(IF('別紙様式3-2（４・５月）'!Z86="ベア加算","",P84*VLOOKUP(N84,【参考】数式用!$AD$2:$AH$27,MATCH(O84,【参考】数式用!$K$4:$N$4,0)+1,0)),"")</f>
        <v/>
      </c>
      <c r="S84" s="125"/>
      <c r="T84" s="1060"/>
      <c r="U84" s="1061"/>
      <c r="V84" s="491" t="str">
        <f>IFERROR(P84*VLOOKUP(AF84,【参考】数式用4!$DC$3:$DZ$106,MATCH(N84,【参考】数式用4!$DC$2:$DZ$2,0)),"")</f>
        <v/>
      </c>
      <c r="W84" s="103"/>
      <c r="X84" s="124"/>
      <c r="Y84" s="1111" t="str">
        <f>IFERROR(IF('別紙様式3-2（４・５月）'!Z86="ベア加算","",W84*VLOOKUP(N84,【参考】数式用!$AD$2:$AH$27,MATCH(O84,【参考】数式用!$K$4:$N$4,0)+1,0)),"")</f>
        <v/>
      </c>
      <c r="Z84" s="1111"/>
      <c r="AA84" s="125"/>
      <c r="AB84" s="126"/>
      <c r="AC84" s="492" t="str">
        <f>IFERROR(X84*VLOOKUP(AG84,【参考】数式用4!$DC$3:$DZ$106,MATCH(N84,【参考】数式用4!$DC$2:$DZ$2,0)),"")</f>
        <v/>
      </c>
      <c r="AD84" s="459" t="str">
        <f t="shared" si="2"/>
        <v/>
      </c>
      <c r="AE84" s="460" t="str">
        <f t="shared" si="3"/>
        <v/>
      </c>
      <c r="AF84" s="488" t="str">
        <f>IF(O84="","",'別紙様式3-2（４・５月）'!O86&amp;'別紙様式3-2（４・５月）'!P86&amp;'別紙様式3-2（４・５月）'!Q86&amp;"から"&amp;O84)</f>
        <v/>
      </c>
      <c r="AG84" s="488"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9">
        <v>72</v>
      </c>
      <c r="B85" s="970" t="str">
        <f>IF(基本情報入力シート!C124="","",基本情報入力シート!C124)</f>
        <v/>
      </c>
      <c r="C85" s="971"/>
      <c r="D85" s="971"/>
      <c r="E85" s="971"/>
      <c r="F85" s="971"/>
      <c r="G85" s="971"/>
      <c r="H85" s="971"/>
      <c r="I85" s="972"/>
      <c r="J85" s="463" t="str">
        <f>IF(基本情報入力シート!M124="","",基本情報入力シート!M124)</f>
        <v/>
      </c>
      <c r="K85" s="464" t="str">
        <f>IF(基本情報入力シート!R124="","",基本情報入力シート!R124)</f>
        <v/>
      </c>
      <c r="L85" s="464" t="str">
        <f>IF(基本情報入力シート!W124="","",基本情報入力シート!W124)</f>
        <v/>
      </c>
      <c r="M85" s="465" t="str">
        <f>IF(基本情報入力シート!X124="","",基本情報入力シート!X124)</f>
        <v/>
      </c>
      <c r="N85" s="466" t="str">
        <f>IF(基本情報入力シート!Y124="","",基本情報入力シート!Y124)</f>
        <v/>
      </c>
      <c r="O85" s="102"/>
      <c r="P85" s="1058"/>
      <c r="Q85" s="1059"/>
      <c r="R85" s="490" t="str">
        <f>IFERROR(IF('別紙様式3-2（４・５月）'!Z87="ベア加算","",P85*VLOOKUP(N85,【参考】数式用!$AD$2:$AH$27,MATCH(O85,【参考】数式用!$K$4:$N$4,0)+1,0)),"")</f>
        <v/>
      </c>
      <c r="S85" s="125"/>
      <c r="T85" s="1060"/>
      <c r="U85" s="1061"/>
      <c r="V85" s="491" t="str">
        <f>IFERROR(P85*VLOOKUP(AF85,【参考】数式用4!$DC$3:$DZ$106,MATCH(N85,【参考】数式用4!$DC$2:$DZ$2,0)),"")</f>
        <v/>
      </c>
      <c r="W85" s="103"/>
      <c r="X85" s="124"/>
      <c r="Y85" s="1111" t="str">
        <f>IFERROR(IF('別紙様式3-2（４・５月）'!Z87="ベア加算","",W85*VLOOKUP(N85,【参考】数式用!$AD$2:$AH$27,MATCH(O85,【参考】数式用!$K$4:$N$4,0)+1,0)),"")</f>
        <v/>
      </c>
      <c r="Z85" s="1111"/>
      <c r="AA85" s="125"/>
      <c r="AB85" s="126"/>
      <c r="AC85" s="492" t="str">
        <f>IFERROR(X85*VLOOKUP(AG85,【参考】数式用4!$DC$3:$DZ$106,MATCH(N85,【参考】数式用4!$DC$2:$DZ$2,0)),"")</f>
        <v/>
      </c>
      <c r="AD85" s="45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8" t="str">
        <f>IF(O85="","",'別紙様式3-2（４・５月）'!O87&amp;'別紙様式3-2（４・５月）'!P87&amp;'別紙様式3-2（４・５月）'!Q87&amp;"から"&amp;O85)</f>
        <v/>
      </c>
      <c r="AG85" s="488"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9">
        <v>73</v>
      </c>
      <c r="B86" s="970" t="str">
        <f>IF(基本情報入力シート!C125="","",基本情報入力シート!C125)</f>
        <v/>
      </c>
      <c r="C86" s="971"/>
      <c r="D86" s="971"/>
      <c r="E86" s="971"/>
      <c r="F86" s="971"/>
      <c r="G86" s="971"/>
      <c r="H86" s="971"/>
      <c r="I86" s="972"/>
      <c r="J86" s="463" t="str">
        <f>IF(基本情報入力シート!M125="","",基本情報入力シート!M125)</f>
        <v/>
      </c>
      <c r="K86" s="464" t="str">
        <f>IF(基本情報入力シート!R125="","",基本情報入力シート!R125)</f>
        <v/>
      </c>
      <c r="L86" s="464" t="str">
        <f>IF(基本情報入力シート!W125="","",基本情報入力シート!W125)</f>
        <v/>
      </c>
      <c r="M86" s="465" t="str">
        <f>IF(基本情報入力シート!X125="","",基本情報入力シート!X125)</f>
        <v/>
      </c>
      <c r="N86" s="466" t="str">
        <f>IF(基本情報入力シート!Y125="","",基本情報入力シート!Y125)</f>
        <v/>
      </c>
      <c r="O86" s="102"/>
      <c r="P86" s="1058"/>
      <c r="Q86" s="1059"/>
      <c r="R86" s="490" t="str">
        <f>IFERROR(IF('別紙様式3-2（４・５月）'!Z88="ベア加算","",P86*VLOOKUP(N86,【参考】数式用!$AD$2:$AH$27,MATCH(O86,【参考】数式用!$K$4:$N$4,0)+1,0)),"")</f>
        <v/>
      </c>
      <c r="S86" s="125"/>
      <c r="T86" s="1060"/>
      <c r="U86" s="1061"/>
      <c r="V86" s="491" t="str">
        <f>IFERROR(P86*VLOOKUP(AF86,【参考】数式用4!$DC$3:$DZ$106,MATCH(N86,【参考】数式用4!$DC$2:$DZ$2,0)),"")</f>
        <v/>
      </c>
      <c r="W86" s="103"/>
      <c r="X86" s="124"/>
      <c r="Y86" s="1111" t="str">
        <f>IFERROR(IF('別紙様式3-2（４・５月）'!Z88="ベア加算","",W86*VLOOKUP(N86,【参考】数式用!$AD$2:$AH$27,MATCH(O86,【参考】数式用!$K$4:$N$4,0)+1,0)),"")</f>
        <v/>
      </c>
      <c r="Z86" s="1111"/>
      <c r="AA86" s="125"/>
      <c r="AB86" s="126"/>
      <c r="AC86" s="492" t="str">
        <f>IFERROR(X86*VLOOKUP(AG86,【参考】数式用4!$DC$3:$DZ$106,MATCH(N86,【参考】数式用4!$DC$2:$DZ$2,0)),"")</f>
        <v/>
      </c>
      <c r="AD86" s="459" t="str">
        <f t="shared" si="4"/>
        <v/>
      </c>
      <c r="AE86" s="460" t="str">
        <f t="shared" si="5"/>
        <v/>
      </c>
      <c r="AF86" s="488" t="str">
        <f>IF(O86="","",'別紙様式3-2（４・５月）'!O88&amp;'別紙様式3-2（４・５月）'!P88&amp;'別紙様式3-2（４・５月）'!Q88&amp;"から"&amp;O86)</f>
        <v/>
      </c>
      <c r="AG86" s="488"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9">
        <v>74</v>
      </c>
      <c r="B87" s="970" t="str">
        <f>IF(基本情報入力シート!C126="","",基本情報入力シート!C126)</f>
        <v/>
      </c>
      <c r="C87" s="971"/>
      <c r="D87" s="971"/>
      <c r="E87" s="971"/>
      <c r="F87" s="971"/>
      <c r="G87" s="971"/>
      <c r="H87" s="971"/>
      <c r="I87" s="972"/>
      <c r="J87" s="463" t="str">
        <f>IF(基本情報入力シート!M126="","",基本情報入力シート!M126)</f>
        <v/>
      </c>
      <c r="K87" s="464" t="str">
        <f>IF(基本情報入力シート!R126="","",基本情報入力シート!R126)</f>
        <v/>
      </c>
      <c r="L87" s="464" t="str">
        <f>IF(基本情報入力シート!W126="","",基本情報入力シート!W126)</f>
        <v/>
      </c>
      <c r="M87" s="465" t="str">
        <f>IF(基本情報入力シート!X126="","",基本情報入力シート!X126)</f>
        <v/>
      </c>
      <c r="N87" s="466" t="str">
        <f>IF(基本情報入力シート!Y126="","",基本情報入力シート!Y126)</f>
        <v/>
      </c>
      <c r="O87" s="102"/>
      <c r="P87" s="1058"/>
      <c r="Q87" s="1059"/>
      <c r="R87" s="490" t="str">
        <f>IFERROR(IF('別紙様式3-2（４・５月）'!Z89="ベア加算","",P87*VLOOKUP(N87,【参考】数式用!$AD$2:$AH$27,MATCH(O87,【参考】数式用!$K$4:$N$4,0)+1,0)),"")</f>
        <v/>
      </c>
      <c r="S87" s="125"/>
      <c r="T87" s="1060"/>
      <c r="U87" s="1061"/>
      <c r="V87" s="491" t="str">
        <f>IFERROR(P87*VLOOKUP(AF87,【参考】数式用4!$DC$3:$DZ$106,MATCH(N87,【参考】数式用4!$DC$2:$DZ$2,0)),"")</f>
        <v/>
      </c>
      <c r="W87" s="103"/>
      <c r="X87" s="124"/>
      <c r="Y87" s="1111" t="str">
        <f>IFERROR(IF('別紙様式3-2（４・５月）'!Z89="ベア加算","",W87*VLOOKUP(N87,【参考】数式用!$AD$2:$AH$27,MATCH(O87,【参考】数式用!$K$4:$N$4,0)+1,0)),"")</f>
        <v/>
      </c>
      <c r="Z87" s="1111"/>
      <c r="AA87" s="125"/>
      <c r="AB87" s="126"/>
      <c r="AC87" s="492" t="str">
        <f>IFERROR(X87*VLOOKUP(AG87,【参考】数式用4!$DC$3:$DZ$106,MATCH(N87,【参考】数式用4!$DC$2:$DZ$2,0)),"")</f>
        <v/>
      </c>
      <c r="AD87" s="459" t="str">
        <f t="shared" si="4"/>
        <v/>
      </c>
      <c r="AE87" s="460" t="str">
        <f t="shared" si="5"/>
        <v/>
      </c>
      <c r="AF87" s="488" t="str">
        <f>IF(O87="","",'別紙様式3-2（４・５月）'!O89&amp;'別紙様式3-2（４・５月）'!P89&amp;'別紙様式3-2（４・５月）'!Q89&amp;"から"&amp;O87)</f>
        <v/>
      </c>
      <c r="AG87" s="488"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9">
        <v>75</v>
      </c>
      <c r="B88" s="970" t="str">
        <f>IF(基本情報入力シート!C127="","",基本情報入力シート!C127)</f>
        <v/>
      </c>
      <c r="C88" s="971"/>
      <c r="D88" s="971"/>
      <c r="E88" s="971"/>
      <c r="F88" s="971"/>
      <c r="G88" s="971"/>
      <c r="H88" s="971"/>
      <c r="I88" s="972"/>
      <c r="J88" s="463" t="str">
        <f>IF(基本情報入力シート!M127="","",基本情報入力シート!M127)</f>
        <v/>
      </c>
      <c r="K88" s="464" t="str">
        <f>IF(基本情報入力シート!R127="","",基本情報入力シート!R127)</f>
        <v/>
      </c>
      <c r="L88" s="464" t="str">
        <f>IF(基本情報入力シート!W127="","",基本情報入力シート!W127)</f>
        <v/>
      </c>
      <c r="M88" s="465" t="str">
        <f>IF(基本情報入力シート!X127="","",基本情報入力シート!X127)</f>
        <v/>
      </c>
      <c r="N88" s="466" t="str">
        <f>IF(基本情報入力シート!Y127="","",基本情報入力シート!Y127)</f>
        <v/>
      </c>
      <c r="O88" s="102"/>
      <c r="P88" s="1058"/>
      <c r="Q88" s="1059"/>
      <c r="R88" s="490" t="str">
        <f>IFERROR(IF('別紙様式3-2（４・５月）'!Z90="ベア加算","",P88*VLOOKUP(N88,【参考】数式用!$AD$2:$AH$27,MATCH(O88,【参考】数式用!$K$4:$N$4,0)+1,0)),"")</f>
        <v/>
      </c>
      <c r="S88" s="125"/>
      <c r="T88" s="1060"/>
      <c r="U88" s="1061"/>
      <c r="V88" s="491" t="str">
        <f>IFERROR(P88*VLOOKUP(AF88,【参考】数式用4!$DC$3:$DZ$106,MATCH(N88,【参考】数式用4!$DC$2:$DZ$2,0)),"")</f>
        <v/>
      </c>
      <c r="W88" s="103"/>
      <c r="X88" s="124"/>
      <c r="Y88" s="1111" t="str">
        <f>IFERROR(IF('別紙様式3-2（４・５月）'!Z90="ベア加算","",W88*VLOOKUP(N88,【参考】数式用!$AD$2:$AH$27,MATCH(O88,【参考】数式用!$K$4:$N$4,0)+1,0)),"")</f>
        <v/>
      </c>
      <c r="Z88" s="1111"/>
      <c r="AA88" s="125"/>
      <c r="AB88" s="126"/>
      <c r="AC88" s="492" t="str">
        <f>IFERROR(X88*VLOOKUP(AG88,【参考】数式用4!$DC$3:$DZ$106,MATCH(N88,【参考】数式用4!$DC$2:$DZ$2,0)),"")</f>
        <v/>
      </c>
      <c r="AD88" s="459" t="str">
        <f t="shared" si="4"/>
        <v/>
      </c>
      <c r="AE88" s="460" t="str">
        <f t="shared" si="5"/>
        <v/>
      </c>
      <c r="AF88" s="488" t="str">
        <f>IF(O88="","",'別紙様式3-2（４・５月）'!O90&amp;'別紙様式3-2（４・５月）'!P90&amp;'別紙様式3-2（４・５月）'!Q90&amp;"から"&amp;O88)</f>
        <v/>
      </c>
      <c r="AG88" s="488"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9">
        <v>76</v>
      </c>
      <c r="B89" s="970" t="str">
        <f>IF(基本情報入力シート!C128="","",基本情報入力シート!C128)</f>
        <v/>
      </c>
      <c r="C89" s="971"/>
      <c r="D89" s="971"/>
      <c r="E89" s="971"/>
      <c r="F89" s="971"/>
      <c r="G89" s="971"/>
      <c r="H89" s="971"/>
      <c r="I89" s="972"/>
      <c r="J89" s="463" t="str">
        <f>IF(基本情報入力シート!M128="","",基本情報入力シート!M128)</f>
        <v/>
      </c>
      <c r="K89" s="464" t="str">
        <f>IF(基本情報入力シート!R128="","",基本情報入力シート!R128)</f>
        <v/>
      </c>
      <c r="L89" s="464" t="str">
        <f>IF(基本情報入力シート!W128="","",基本情報入力シート!W128)</f>
        <v/>
      </c>
      <c r="M89" s="465" t="str">
        <f>IF(基本情報入力シート!X128="","",基本情報入力シート!X128)</f>
        <v/>
      </c>
      <c r="N89" s="466" t="str">
        <f>IF(基本情報入力シート!Y128="","",基本情報入力シート!Y128)</f>
        <v/>
      </c>
      <c r="O89" s="102"/>
      <c r="P89" s="1058"/>
      <c r="Q89" s="1059"/>
      <c r="R89" s="490" t="str">
        <f>IFERROR(IF('別紙様式3-2（４・５月）'!Z91="ベア加算","",P89*VLOOKUP(N89,【参考】数式用!$AD$2:$AH$27,MATCH(O89,【参考】数式用!$K$4:$N$4,0)+1,0)),"")</f>
        <v/>
      </c>
      <c r="S89" s="125"/>
      <c r="T89" s="1060"/>
      <c r="U89" s="1061"/>
      <c r="V89" s="491" t="str">
        <f>IFERROR(P89*VLOOKUP(AF89,【参考】数式用4!$DC$3:$DZ$106,MATCH(N89,【参考】数式用4!$DC$2:$DZ$2,0)),"")</f>
        <v/>
      </c>
      <c r="W89" s="103"/>
      <c r="X89" s="124"/>
      <c r="Y89" s="1111" t="str">
        <f>IFERROR(IF('別紙様式3-2（４・５月）'!Z91="ベア加算","",W89*VLOOKUP(N89,【参考】数式用!$AD$2:$AH$27,MATCH(O89,【参考】数式用!$K$4:$N$4,0)+1,0)),"")</f>
        <v/>
      </c>
      <c r="Z89" s="1111"/>
      <c r="AA89" s="125"/>
      <c r="AB89" s="126"/>
      <c r="AC89" s="492" t="str">
        <f>IFERROR(X89*VLOOKUP(AG89,【参考】数式用4!$DC$3:$DZ$106,MATCH(N89,【参考】数式用4!$DC$2:$DZ$2,0)),"")</f>
        <v/>
      </c>
      <c r="AD89" s="459" t="str">
        <f t="shared" si="4"/>
        <v/>
      </c>
      <c r="AE89" s="460" t="str">
        <f t="shared" si="5"/>
        <v/>
      </c>
      <c r="AF89" s="488" t="str">
        <f>IF(O89="","",'別紙様式3-2（４・５月）'!O91&amp;'別紙様式3-2（４・５月）'!P91&amp;'別紙様式3-2（４・５月）'!Q91&amp;"から"&amp;O89)</f>
        <v/>
      </c>
      <c r="AG89" s="488"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9">
        <v>77</v>
      </c>
      <c r="B90" s="970" t="str">
        <f>IF(基本情報入力シート!C129="","",基本情報入力シート!C129)</f>
        <v/>
      </c>
      <c r="C90" s="971"/>
      <c r="D90" s="971"/>
      <c r="E90" s="971"/>
      <c r="F90" s="971"/>
      <c r="G90" s="971"/>
      <c r="H90" s="971"/>
      <c r="I90" s="972"/>
      <c r="J90" s="463" t="str">
        <f>IF(基本情報入力シート!M129="","",基本情報入力シート!M129)</f>
        <v/>
      </c>
      <c r="K90" s="464" t="str">
        <f>IF(基本情報入力シート!R129="","",基本情報入力シート!R129)</f>
        <v/>
      </c>
      <c r="L90" s="464" t="str">
        <f>IF(基本情報入力シート!W129="","",基本情報入力シート!W129)</f>
        <v/>
      </c>
      <c r="M90" s="465" t="str">
        <f>IF(基本情報入力シート!X129="","",基本情報入力シート!X129)</f>
        <v/>
      </c>
      <c r="N90" s="466" t="str">
        <f>IF(基本情報入力シート!Y129="","",基本情報入力シート!Y129)</f>
        <v/>
      </c>
      <c r="O90" s="102"/>
      <c r="P90" s="1058"/>
      <c r="Q90" s="1059"/>
      <c r="R90" s="490" t="str">
        <f>IFERROR(IF('別紙様式3-2（４・５月）'!Z92="ベア加算","",P90*VLOOKUP(N90,【参考】数式用!$AD$2:$AH$27,MATCH(O90,【参考】数式用!$K$4:$N$4,0)+1,0)),"")</f>
        <v/>
      </c>
      <c r="S90" s="125"/>
      <c r="T90" s="1060"/>
      <c r="U90" s="1061"/>
      <c r="V90" s="491" t="str">
        <f>IFERROR(P90*VLOOKUP(AF90,【参考】数式用4!$DC$3:$DZ$106,MATCH(N90,【参考】数式用4!$DC$2:$DZ$2,0)),"")</f>
        <v/>
      </c>
      <c r="W90" s="103"/>
      <c r="X90" s="124"/>
      <c r="Y90" s="1111" t="str">
        <f>IFERROR(IF('別紙様式3-2（４・５月）'!Z92="ベア加算","",W90*VLOOKUP(N90,【参考】数式用!$AD$2:$AH$27,MATCH(O90,【参考】数式用!$K$4:$N$4,0)+1,0)),"")</f>
        <v/>
      </c>
      <c r="Z90" s="1111"/>
      <c r="AA90" s="125"/>
      <c r="AB90" s="126"/>
      <c r="AC90" s="492" t="str">
        <f>IFERROR(X90*VLOOKUP(AG90,【参考】数式用4!$DC$3:$DZ$106,MATCH(N90,【参考】数式用4!$DC$2:$DZ$2,0)),"")</f>
        <v/>
      </c>
      <c r="AD90" s="459" t="str">
        <f t="shared" si="4"/>
        <v/>
      </c>
      <c r="AE90" s="460" t="str">
        <f t="shared" si="5"/>
        <v/>
      </c>
      <c r="AF90" s="488" t="str">
        <f>IF(O90="","",'別紙様式3-2（４・５月）'!O92&amp;'別紙様式3-2（４・５月）'!P92&amp;'別紙様式3-2（４・５月）'!Q92&amp;"から"&amp;O90)</f>
        <v/>
      </c>
      <c r="AG90" s="488"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9">
        <v>78</v>
      </c>
      <c r="B91" s="970" t="str">
        <f>IF(基本情報入力シート!C130="","",基本情報入力シート!C130)</f>
        <v/>
      </c>
      <c r="C91" s="971"/>
      <c r="D91" s="971"/>
      <c r="E91" s="971"/>
      <c r="F91" s="971"/>
      <c r="G91" s="971"/>
      <c r="H91" s="971"/>
      <c r="I91" s="972"/>
      <c r="J91" s="463" t="str">
        <f>IF(基本情報入力シート!M130="","",基本情報入力シート!M130)</f>
        <v/>
      </c>
      <c r="K91" s="464" t="str">
        <f>IF(基本情報入力シート!R130="","",基本情報入力シート!R130)</f>
        <v/>
      </c>
      <c r="L91" s="464" t="str">
        <f>IF(基本情報入力シート!W130="","",基本情報入力シート!W130)</f>
        <v/>
      </c>
      <c r="M91" s="465" t="str">
        <f>IF(基本情報入力シート!X130="","",基本情報入力シート!X130)</f>
        <v/>
      </c>
      <c r="N91" s="466" t="str">
        <f>IF(基本情報入力シート!Y130="","",基本情報入力シート!Y130)</f>
        <v/>
      </c>
      <c r="O91" s="102"/>
      <c r="P91" s="1058"/>
      <c r="Q91" s="1059"/>
      <c r="R91" s="490" t="str">
        <f>IFERROR(IF('別紙様式3-2（４・５月）'!Z93="ベア加算","",P91*VLOOKUP(N91,【参考】数式用!$AD$2:$AH$27,MATCH(O91,【参考】数式用!$K$4:$N$4,0)+1,0)),"")</f>
        <v/>
      </c>
      <c r="S91" s="125"/>
      <c r="T91" s="1060"/>
      <c r="U91" s="1061"/>
      <c r="V91" s="491" t="str">
        <f>IFERROR(P91*VLOOKUP(AF91,【参考】数式用4!$DC$3:$DZ$106,MATCH(N91,【参考】数式用4!$DC$2:$DZ$2,0)),"")</f>
        <v/>
      </c>
      <c r="W91" s="103"/>
      <c r="X91" s="124"/>
      <c r="Y91" s="1111" t="str">
        <f>IFERROR(IF('別紙様式3-2（４・５月）'!Z93="ベア加算","",W91*VLOOKUP(N91,【参考】数式用!$AD$2:$AH$27,MATCH(O91,【参考】数式用!$K$4:$N$4,0)+1,0)),"")</f>
        <v/>
      </c>
      <c r="Z91" s="1111"/>
      <c r="AA91" s="125"/>
      <c r="AB91" s="126"/>
      <c r="AC91" s="492" t="str">
        <f>IFERROR(X91*VLOOKUP(AG91,【参考】数式用4!$DC$3:$DZ$106,MATCH(N91,【参考】数式用4!$DC$2:$DZ$2,0)),"")</f>
        <v/>
      </c>
      <c r="AD91" s="459" t="str">
        <f t="shared" si="4"/>
        <v/>
      </c>
      <c r="AE91" s="460" t="str">
        <f t="shared" si="5"/>
        <v/>
      </c>
      <c r="AF91" s="488" t="str">
        <f>IF(O91="","",'別紙様式3-2（４・５月）'!O93&amp;'別紙様式3-2（４・５月）'!P93&amp;'別紙様式3-2（４・５月）'!Q93&amp;"から"&amp;O91)</f>
        <v/>
      </c>
      <c r="AG91" s="488"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9">
        <v>79</v>
      </c>
      <c r="B92" s="970" t="str">
        <f>IF(基本情報入力シート!C131="","",基本情報入力シート!C131)</f>
        <v/>
      </c>
      <c r="C92" s="971"/>
      <c r="D92" s="971"/>
      <c r="E92" s="971"/>
      <c r="F92" s="971"/>
      <c r="G92" s="971"/>
      <c r="H92" s="971"/>
      <c r="I92" s="972"/>
      <c r="J92" s="463" t="str">
        <f>IF(基本情報入力シート!M131="","",基本情報入力シート!M131)</f>
        <v/>
      </c>
      <c r="K92" s="464" t="str">
        <f>IF(基本情報入力シート!R131="","",基本情報入力シート!R131)</f>
        <v/>
      </c>
      <c r="L92" s="464" t="str">
        <f>IF(基本情報入力シート!W131="","",基本情報入力シート!W131)</f>
        <v/>
      </c>
      <c r="M92" s="465" t="str">
        <f>IF(基本情報入力シート!X131="","",基本情報入力シート!X131)</f>
        <v/>
      </c>
      <c r="N92" s="466" t="str">
        <f>IF(基本情報入力シート!Y131="","",基本情報入力シート!Y131)</f>
        <v/>
      </c>
      <c r="O92" s="102"/>
      <c r="P92" s="1058"/>
      <c r="Q92" s="1059"/>
      <c r="R92" s="490" t="str">
        <f>IFERROR(IF('別紙様式3-2（４・５月）'!Z94="ベア加算","",P92*VLOOKUP(N92,【参考】数式用!$AD$2:$AH$27,MATCH(O92,【参考】数式用!$K$4:$N$4,0)+1,0)),"")</f>
        <v/>
      </c>
      <c r="S92" s="125"/>
      <c r="T92" s="1060"/>
      <c r="U92" s="1061"/>
      <c r="V92" s="491" t="str">
        <f>IFERROR(P92*VLOOKUP(AF92,【参考】数式用4!$DC$3:$DZ$106,MATCH(N92,【参考】数式用4!$DC$2:$DZ$2,0)),"")</f>
        <v/>
      </c>
      <c r="W92" s="103"/>
      <c r="X92" s="124"/>
      <c r="Y92" s="1111" t="str">
        <f>IFERROR(IF('別紙様式3-2（４・５月）'!Z94="ベア加算","",W92*VLOOKUP(N92,【参考】数式用!$AD$2:$AH$27,MATCH(O92,【参考】数式用!$K$4:$N$4,0)+1,0)),"")</f>
        <v/>
      </c>
      <c r="Z92" s="1111"/>
      <c r="AA92" s="125"/>
      <c r="AB92" s="126"/>
      <c r="AC92" s="492" t="str">
        <f>IFERROR(X92*VLOOKUP(AG92,【参考】数式用4!$DC$3:$DZ$106,MATCH(N92,【参考】数式用4!$DC$2:$DZ$2,0)),"")</f>
        <v/>
      </c>
      <c r="AD92" s="459" t="str">
        <f t="shared" si="4"/>
        <v/>
      </c>
      <c r="AE92" s="460" t="str">
        <f t="shared" si="5"/>
        <v/>
      </c>
      <c r="AF92" s="488" t="str">
        <f>IF(O92="","",'別紙様式3-2（４・５月）'!O94&amp;'別紙様式3-2（４・５月）'!P94&amp;'別紙様式3-2（４・５月）'!Q94&amp;"から"&amp;O92)</f>
        <v/>
      </c>
      <c r="AG92" s="488"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9">
        <v>80</v>
      </c>
      <c r="B93" s="970" t="str">
        <f>IF(基本情報入力シート!C132="","",基本情報入力シート!C132)</f>
        <v/>
      </c>
      <c r="C93" s="971"/>
      <c r="D93" s="971"/>
      <c r="E93" s="971"/>
      <c r="F93" s="971"/>
      <c r="G93" s="971"/>
      <c r="H93" s="971"/>
      <c r="I93" s="972"/>
      <c r="J93" s="463" t="str">
        <f>IF(基本情報入力シート!M132="","",基本情報入力シート!M132)</f>
        <v/>
      </c>
      <c r="K93" s="464" t="str">
        <f>IF(基本情報入力シート!R132="","",基本情報入力シート!R132)</f>
        <v/>
      </c>
      <c r="L93" s="464" t="str">
        <f>IF(基本情報入力シート!W132="","",基本情報入力シート!W132)</f>
        <v/>
      </c>
      <c r="M93" s="465" t="str">
        <f>IF(基本情報入力シート!X132="","",基本情報入力シート!X132)</f>
        <v/>
      </c>
      <c r="N93" s="466" t="str">
        <f>IF(基本情報入力シート!Y132="","",基本情報入力シート!Y132)</f>
        <v/>
      </c>
      <c r="O93" s="102"/>
      <c r="P93" s="1058"/>
      <c r="Q93" s="1059"/>
      <c r="R93" s="490" t="str">
        <f>IFERROR(IF('別紙様式3-2（４・５月）'!Z95="ベア加算","",P93*VLOOKUP(N93,【参考】数式用!$AD$2:$AH$27,MATCH(O93,【参考】数式用!$K$4:$N$4,0)+1,0)),"")</f>
        <v/>
      </c>
      <c r="S93" s="125"/>
      <c r="T93" s="1060"/>
      <c r="U93" s="1061"/>
      <c r="V93" s="491" t="str">
        <f>IFERROR(P93*VLOOKUP(AF93,【参考】数式用4!$DC$3:$DZ$106,MATCH(N93,【参考】数式用4!$DC$2:$DZ$2,0)),"")</f>
        <v/>
      </c>
      <c r="W93" s="103"/>
      <c r="X93" s="124"/>
      <c r="Y93" s="1111" t="str">
        <f>IFERROR(IF('別紙様式3-2（４・５月）'!Z95="ベア加算","",W93*VLOOKUP(N93,【参考】数式用!$AD$2:$AH$27,MATCH(O93,【参考】数式用!$K$4:$N$4,0)+1,0)),"")</f>
        <v/>
      </c>
      <c r="Z93" s="1111"/>
      <c r="AA93" s="125"/>
      <c r="AB93" s="126"/>
      <c r="AC93" s="492" t="str">
        <f>IFERROR(X93*VLOOKUP(AG93,【参考】数式用4!$DC$3:$DZ$106,MATCH(N93,【参考】数式用4!$DC$2:$DZ$2,0)),"")</f>
        <v/>
      </c>
      <c r="AD93" s="459" t="str">
        <f t="shared" si="4"/>
        <v/>
      </c>
      <c r="AE93" s="460" t="str">
        <f t="shared" si="5"/>
        <v/>
      </c>
      <c r="AF93" s="488" t="str">
        <f>IF(O93="","",'別紙様式3-2（４・５月）'!O95&amp;'別紙様式3-2（４・５月）'!P95&amp;'別紙様式3-2（４・５月）'!Q95&amp;"から"&amp;O93)</f>
        <v/>
      </c>
      <c r="AG93" s="488"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9">
        <v>81</v>
      </c>
      <c r="B94" s="970" t="str">
        <f>IF(基本情報入力シート!C133="","",基本情報入力シート!C133)</f>
        <v/>
      </c>
      <c r="C94" s="971"/>
      <c r="D94" s="971"/>
      <c r="E94" s="971"/>
      <c r="F94" s="971"/>
      <c r="G94" s="971"/>
      <c r="H94" s="971"/>
      <c r="I94" s="972"/>
      <c r="J94" s="463" t="str">
        <f>IF(基本情報入力シート!M133="","",基本情報入力シート!M133)</f>
        <v/>
      </c>
      <c r="K94" s="464" t="str">
        <f>IF(基本情報入力シート!R133="","",基本情報入力シート!R133)</f>
        <v/>
      </c>
      <c r="L94" s="464" t="str">
        <f>IF(基本情報入力シート!W133="","",基本情報入力シート!W133)</f>
        <v/>
      </c>
      <c r="M94" s="465" t="str">
        <f>IF(基本情報入力シート!X133="","",基本情報入力シート!X133)</f>
        <v/>
      </c>
      <c r="N94" s="466" t="str">
        <f>IF(基本情報入力シート!Y133="","",基本情報入力シート!Y133)</f>
        <v/>
      </c>
      <c r="O94" s="102"/>
      <c r="P94" s="1058"/>
      <c r="Q94" s="1059"/>
      <c r="R94" s="490" t="str">
        <f>IFERROR(IF('別紙様式3-2（４・５月）'!Z96="ベア加算","",P94*VLOOKUP(N94,【参考】数式用!$AD$2:$AH$27,MATCH(O94,【参考】数式用!$K$4:$N$4,0)+1,0)),"")</f>
        <v/>
      </c>
      <c r="S94" s="125"/>
      <c r="T94" s="1060"/>
      <c r="U94" s="1061"/>
      <c r="V94" s="491" t="str">
        <f>IFERROR(P94*VLOOKUP(AF94,【参考】数式用4!$DC$3:$DZ$106,MATCH(N94,【参考】数式用4!$DC$2:$DZ$2,0)),"")</f>
        <v/>
      </c>
      <c r="W94" s="103"/>
      <c r="X94" s="124"/>
      <c r="Y94" s="1111" t="str">
        <f>IFERROR(IF('別紙様式3-2（４・５月）'!Z96="ベア加算","",W94*VLOOKUP(N94,【参考】数式用!$AD$2:$AH$27,MATCH(O94,【参考】数式用!$K$4:$N$4,0)+1,0)),"")</f>
        <v/>
      </c>
      <c r="Z94" s="1111"/>
      <c r="AA94" s="125"/>
      <c r="AB94" s="126"/>
      <c r="AC94" s="492" t="str">
        <f>IFERROR(X94*VLOOKUP(AG94,【参考】数式用4!$DC$3:$DZ$106,MATCH(N94,【参考】数式用4!$DC$2:$DZ$2,0)),"")</f>
        <v/>
      </c>
      <c r="AD94" s="459" t="str">
        <f t="shared" si="4"/>
        <v/>
      </c>
      <c r="AE94" s="460" t="str">
        <f t="shared" si="5"/>
        <v/>
      </c>
      <c r="AF94" s="488" t="str">
        <f>IF(O94="","",'別紙様式3-2（４・５月）'!O96&amp;'別紙様式3-2（４・５月）'!P96&amp;'別紙様式3-2（４・５月）'!Q96&amp;"から"&amp;O94)</f>
        <v/>
      </c>
      <c r="AG94" s="488"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9">
        <v>82</v>
      </c>
      <c r="B95" s="970" t="str">
        <f>IF(基本情報入力シート!C134="","",基本情報入力シート!C134)</f>
        <v/>
      </c>
      <c r="C95" s="971"/>
      <c r="D95" s="971"/>
      <c r="E95" s="971"/>
      <c r="F95" s="971"/>
      <c r="G95" s="971"/>
      <c r="H95" s="971"/>
      <c r="I95" s="972"/>
      <c r="J95" s="463" t="str">
        <f>IF(基本情報入力シート!M134="","",基本情報入力シート!M134)</f>
        <v/>
      </c>
      <c r="K95" s="464" t="str">
        <f>IF(基本情報入力シート!R134="","",基本情報入力シート!R134)</f>
        <v/>
      </c>
      <c r="L95" s="464" t="str">
        <f>IF(基本情報入力シート!W134="","",基本情報入力シート!W134)</f>
        <v/>
      </c>
      <c r="M95" s="465" t="str">
        <f>IF(基本情報入力シート!X134="","",基本情報入力シート!X134)</f>
        <v/>
      </c>
      <c r="N95" s="466" t="str">
        <f>IF(基本情報入力シート!Y134="","",基本情報入力シート!Y134)</f>
        <v/>
      </c>
      <c r="O95" s="102"/>
      <c r="P95" s="1058"/>
      <c r="Q95" s="1059"/>
      <c r="R95" s="490" t="str">
        <f>IFERROR(IF('別紙様式3-2（４・５月）'!Z97="ベア加算","",P95*VLOOKUP(N95,【参考】数式用!$AD$2:$AH$27,MATCH(O95,【参考】数式用!$K$4:$N$4,0)+1,0)),"")</f>
        <v/>
      </c>
      <c r="S95" s="125"/>
      <c r="T95" s="1060"/>
      <c r="U95" s="1061"/>
      <c r="V95" s="491" t="str">
        <f>IFERROR(P95*VLOOKUP(AF95,【参考】数式用4!$DC$3:$DZ$106,MATCH(N95,【参考】数式用4!$DC$2:$DZ$2,0)),"")</f>
        <v/>
      </c>
      <c r="W95" s="103"/>
      <c r="X95" s="124"/>
      <c r="Y95" s="1111" t="str">
        <f>IFERROR(IF('別紙様式3-2（４・５月）'!Z97="ベア加算","",W95*VLOOKUP(N95,【参考】数式用!$AD$2:$AH$27,MATCH(O95,【参考】数式用!$K$4:$N$4,0)+1,0)),"")</f>
        <v/>
      </c>
      <c r="Z95" s="1111"/>
      <c r="AA95" s="125"/>
      <c r="AB95" s="126"/>
      <c r="AC95" s="492" t="str">
        <f>IFERROR(X95*VLOOKUP(AG95,【参考】数式用4!$DC$3:$DZ$106,MATCH(N95,【参考】数式用4!$DC$2:$DZ$2,0)),"")</f>
        <v/>
      </c>
      <c r="AD95" s="459" t="str">
        <f t="shared" si="4"/>
        <v/>
      </c>
      <c r="AE95" s="460" t="str">
        <f t="shared" si="5"/>
        <v/>
      </c>
      <c r="AF95" s="488" t="str">
        <f>IF(O95="","",'別紙様式3-2（４・５月）'!O97&amp;'別紙様式3-2（４・５月）'!P97&amp;'別紙様式3-2（４・５月）'!Q97&amp;"から"&amp;O95)</f>
        <v/>
      </c>
      <c r="AG95" s="488"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9">
        <v>83</v>
      </c>
      <c r="B96" s="970" t="str">
        <f>IF(基本情報入力シート!C135="","",基本情報入力シート!C135)</f>
        <v/>
      </c>
      <c r="C96" s="971"/>
      <c r="D96" s="971"/>
      <c r="E96" s="971"/>
      <c r="F96" s="971"/>
      <c r="G96" s="971"/>
      <c r="H96" s="971"/>
      <c r="I96" s="972"/>
      <c r="J96" s="463" t="str">
        <f>IF(基本情報入力シート!M135="","",基本情報入力シート!M135)</f>
        <v/>
      </c>
      <c r="K96" s="464" t="str">
        <f>IF(基本情報入力シート!R135="","",基本情報入力シート!R135)</f>
        <v/>
      </c>
      <c r="L96" s="464" t="str">
        <f>IF(基本情報入力シート!W135="","",基本情報入力シート!W135)</f>
        <v/>
      </c>
      <c r="M96" s="465" t="str">
        <f>IF(基本情報入力シート!X135="","",基本情報入力シート!X135)</f>
        <v/>
      </c>
      <c r="N96" s="466" t="str">
        <f>IF(基本情報入力シート!Y135="","",基本情報入力シート!Y135)</f>
        <v/>
      </c>
      <c r="O96" s="102"/>
      <c r="P96" s="1058"/>
      <c r="Q96" s="1059"/>
      <c r="R96" s="490" t="str">
        <f>IFERROR(IF('別紙様式3-2（４・５月）'!Z98="ベア加算","",P96*VLOOKUP(N96,【参考】数式用!$AD$2:$AH$27,MATCH(O96,【参考】数式用!$K$4:$N$4,0)+1,0)),"")</f>
        <v/>
      </c>
      <c r="S96" s="125"/>
      <c r="T96" s="1060"/>
      <c r="U96" s="1061"/>
      <c r="V96" s="491" t="str">
        <f>IFERROR(P96*VLOOKUP(AF96,【参考】数式用4!$DC$3:$DZ$106,MATCH(N96,【参考】数式用4!$DC$2:$DZ$2,0)),"")</f>
        <v/>
      </c>
      <c r="W96" s="103"/>
      <c r="X96" s="124"/>
      <c r="Y96" s="1111" t="str">
        <f>IFERROR(IF('別紙様式3-2（４・５月）'!Z98="ベア加算","",W96*VLOOKUP(N96,【参考】数式用!$AD$2:$AH$27,MATCH(O96,【参考】数式用!$K$4:$N$4,0)+1,0)),"")</f>
        <v/>
      </c>
      <c r="Z96" s="1111"/>
      <c r="AA96" s="125"/>
      <c r="AB96" s="126"/>
      <c r="AC96" s="492" t="str">
        <f>IFERROR(X96*VLOOKUP(AG96,【参考】数式用4!$DC$3:$DZ$106,MATCH(N96,【参考】数式用4!$DC$2:$DZ$2,0)),"")</f>
        <v/>
      </c>
      <c r="AD96" s="459" t="str">
        <f t="shared" si="4"/>
        <v/>
      </c>
      <c r="AE96" s="460" t="str">
        <f t="shared" si="5"/>
        <v/>
      </c>
      <c r="AF96" s="488" t="str">
        <f>IF(O96="","",'別紙様式3-2（４・５月）'!O98&amp;'別紙様式3-2（４・５月）'!P98&amp;'別紙様式3-2（４・５月）'!Q98&amp;"から"&amp;O96)</f>
        <v/>
      </c>
      <c r="AG96" s="488"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9">
        <v>84</v>
      </c>
      <c r="B97" s="970" t="str">
        <f>IF(基本情報入力シート!C136="","",基本情報入力シート!C136)</f>
        <v/>
      </c>
      <c r="C97" s="971"/>
      <c r="D97" s="971"/>
      <c r="E97" s="971"/>
      <c r="F97" s="971"/>
      <c r="G97" s="971"/>
      <c r="H97" s="971"/>
      <c r="I97" s="972"/>
      <c r="J97" s="463" t="str">
        <f>IF(基本情報入力シート!M136="","",基本情報入力シート!M136)</f>
        <v/>
      </c>
      <c r="K97" s="464" t="str">
        <f>IF(基本情報入力シート!R136="","",基本情報入力シート!R136)</f>
        <v/>
      </c>
      <c r="L97" s="464" t="str">
        <f>IF(基本情報入力シート!W136="","",基本情報入力シート!W136)</f>
        <v/>
      </c>
      <c r="M97" s="465" t="str">
        <f>IF(基本情報入力シート!X136="","",基本情報入力シート!X136)</f>
        <v/>
      </c>
      <c r="N97" s="466" t="str">
        <f>IF(基本情報入力シート!Y136="","",基本情報入力シート!Y136)</f>
        <v/>
      </c>
      <c r="O97" s="102"/>
      <c r="P97" s="1058"/>
      <c r="Q97" s="1059"/>
      <c r="R97" s="490" t="str">
        <f>IFERROR(IF('別紙様式3-2（４・５月）'!Z99="ベア加算","",P97*VLOOKUP(N97,【参考】数式用!$AD$2:$AH$27,MATCH(O97,【参考】数式用!$K$4:$N$4,0)+1,0)),"")</f>
        <v/>
      </c>
      <c r="S97" s="125"/>
      <c r="T97" s="1060"/>
      <c r="U97" s="1061"/>
      <c r="V97" s="491" t="str">
        <f>IFERROR(P97*VLOOKUP(AF97,【参考】数式用4!$DC$3:$DZ$106,MATCH(N97,【参考】数式用4!$DC$2:$DZ$2,0)),"")</f>
        <v/>
      </c>
      <c r="W97" s="103"/>
      <c r="X97" s="124"/>
      <c r="Y97" s="1111" t="str">
        <f>IFERROR(IF('別紙様式3-2（４・５月）'!Z99="ベア加算","",W97*VLOOKUP(N97,【参考】数式用!$AD$2:$AH$27,MATCH(O97,【参考】数式用!$K$4:$N$4,0)+1,0)),"")</f>
        <v/>
      </c>
      <c r="Z97" s="1111"/>
      <c r="AA97" s="125"/>
      <c r="AB97" s="126"/>
      <c r="AC97" s="492" t="str">
        <f>IFERROR(X97*VLOOKUP(AG97,【参考】数式用4!$DC$3:$DZ$106,MATCH(N97,【参考】数式用4!$DC$2:$DZ$2,0)),"")</f>
        <v/>
      </c>
      <c r="AD97" s="459" t="str">
        <f t="shared" si="4"/>
        <v/>
      </c>
      <c r="AE97" s="460" t="str">
        <f t="shared" si="5"/>
        <v/>
      </c>
      <c r="AF97" s="488" t="str">
        <f>IF(O97="","",'別紙様式3-2（４・５月）'!O99&amp;'別紙様式3-2（４・５月）'!P99&amp;'別紙様式3-2（４・５月）'!Q99&amp;"から"&amp;O97)</f>
        <v/>
      </c>
      <c r="AG97" s="488"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9">
        <v>85</v>
      </c>
      <c r="B98" s="970" t="str">
        <f>IF(基本情報入力シート!C137="","",基本情報入力シート!C137)</f>
        <v/>
      </c>
      <c r="C98" s="971"/>
      <c r="D98" s="971"/>
      <c r="E98" s="971"/>
      <c r="F98" s="971"/>
      <c r="G98" s="971"/>
      <c r="H98" s="971"/>
      <c r="I98" s="972"/>
      <c r="J98" s="463" t="str">
        <f>IF(基本情報入力シート!M137="","",基本情報入力シート!M137)</f>
        <v/>
      </c>
      <c r="K98" s="464" t="str">
        <f>IF(基本情報入力シート!R137="","",基本情報入力シート!R137)</f>
        <v/>
      </c>
      <c r="L98" s="464" t="str">
        <f>IF(基本情報入力シート!W137="","",基本情報入力シート!W137)</f>
        <v/>
      </c>
      <c r="M98" s="465" t="str">
        <f>IF(基本情報入力シート!X137="","",基本情報入力シート!X137)</f>
        <v/>
      </c>
      <c r="N98" s="466" t="str">
        <f>IF(基本情報入力シート!Y137="","",基本情報入力シート!Y137)</f>
        <v/>
      </c>
      <c r="O98" s="102"/>
      <c r="P98" s="1058"/>
      <c r="Q98" s="1059"/>
      <c r="R98" s="490" t="str">
        <f>IFERROR(IF('別紙様式3-2（４・５月）'!Z100="ベア加算","",P98*VLOOKUP(N98,【参考】数式用!$AD$2:$AH$27,MATCH(O98,【参考】数式用!$K$4:$N$4,0)+1,0)),"")</f>
        <v/>
      </c>
      <c r="S98" s="125"/>
      <c r="T98" s="1060"/>
      <c r="U98" s="1061"/>
      <c r="V98" s="491" t="str">
        <f>IFERROR(P98*VLOOKUP(AF98,【参考】数式用4!$DC$3:$DZ$106,MATCH(N98,【参考】数式用4!$DC$2:$DZ$2,0)),"")</f>
        <v/>
      </c>
      <c r="W98" s="103"/>
      <c r="X98" s="124"/>
      <c r="Y98" s="1111" t="str">
        <f>IFERROR(IF('別紙様式3-2（４・５月）'!Z100="ベア加算","",W98*VLOOKUP(N98,【参考】数式用!$AD$2:$AH$27,MATCH(O98,【参考】数式用!$K$4:$N$4,0)+1,0)),"")</f>
        <v/>
      </c>
      <c r="Z98" s="1111"/>
      <c r="AA98" s="125"/>
      <c r="AB98" s="126"/>
      <c r="AC98" s="492" t="str">
        <f>IFERROR(X98*VLOOKUP(AG98,【参考】数式用4!$DC$3:$DZ$106,MATCH(N98,【参考】数式用4!$DC$2:$DZ$2,0)),"")</f>
        <v/>
      </c>
      <c r="AD98" s="459" t="str">
        <f t="shared" si="4"/>
        <v/>
      </c>
      <c r="AE98" s="460" t="str">
        <f t="shared" si="5"/>
        <v/>
      </c>
      <c r="AF98" s="488" t="str">
        <f>IF(O98="","",'別紙様式3-2（４・５月）'!O100&amp;'別紙様式3-2（４・５月）'!P100&amp;'別紙様式3-2（４・５月）'!Q100&amp;"から"&amp;O98)</f>
        <v/>
      </c>
      <c r="AG98" s="488"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9">
        <v>86</v>
      </c>
      <c r="B99" s="970" t="str">
        <f>IF(基本情報入力シート!C138="","",基本情報入力シート!C138)</f>
        <v/>
      </c>
      <c r="C99" s="971"/>
      <c r="D99" s="971"/>
      <c r="E99" s="971"/>
      <c r="F99" s="971"/>
      <c r="G99" s="971"/>
      <c r="H99" s="971"/>
      <c r="I99" s="972"/>
      <c r="J99" s="463" t="str">
        <f>IF(基本情報入力シート!M138="","",基本情報入力シート!M138)</f>
        <v/>
      </c>
      <c r="K99" s="464" t="str">
        <f>IF(基本情報入力シート!R138="","",基本情報入力シート!R138)</f>
        <v/>
      </c>
      <c r="L99" s="464" t="str">
        <f>IF(基本情報入力シート!W138="","",基本情報入力シート!W138)</f>
        <v/>
      </c>
      <c r="M99" s="465" t="str">
        <f>IF(基本情報入力シート!X138="","",基本情報入力シート!X138)</f>
        <v/>
      </c>
      <c r="N99" s="466" t="str">
        <f>IF(基本情報入力シート!Y138="","",基本情報入力シート!Y138)</f>
        <v/>
      </c>
      <c r="O99" s="102"/>
      <c r="P99" s="1058"/>
      <c r="Q99" s="1059"/>
      <c r="R99" s="490" t="str">
        <f>IFERROR(IF('別紙様式3-2（４・５月）'!Z101="ベア加算","",P99*VLOOKUP(N99,【参考】数式用!$AD$2:$AH$27,MATCH(O99,【参考】数式用!$K$4:$N$4,0)+1,0)),"")</f>
        <v/>
      </c>
      <c r="S99" s="125"/>
      <c r="T99" s="1060"/>
      <c r="U99" s="1061"/>
      <c r="V99" s="491" t="str">
        <f>IFERROR(P99*VLOOKUP(AF99,【参考】数式用4!$DC$3:$DZ$106,MATCH(N99,【参考】数式用4!$DC$2:$DZ$2,0)),"")</f>
        <v/>
      </c>
      <c r="W99" s="103"/>
      <c r="X99" s="124"/>
      <c r="Y99" s="1111" t="str">
        <f>IFERROR(IF('別紙様式3-2（４・５月）'!Z101="ベア加算","",W99*VLOOKUP(N99,【参考】数式用!$AD$2:$AH$27,MATCH(O99,【参考】数式用!$K$4:$N$4,0)+1,0)),"")</f>
        <v/>
      </c>
      <c r="Z99" s="1111"/>
      <c r="AA99" s="125"/>
      <c r="AB99" s="126"/>
      <c r="AC99" s="492" t="str">
        <f>IFERROR(X99*VLOOKUP(AG99,【参考】数式用4!$DC$3:$DZ$106,MATCH(N99,【参考】数式用4!$DC$2:$DZ$2,0)),"")</f>
        <v/>
      </c>
      <c r="AD99" s="459" t="str">
        <f t="shared" si="4"/>
        <v/>
      </c>
      <c r="AE99" s="460" t="str">
        <f t="shared" si="5"/>
        <v/>
      </c>
      <c r="AF99" s="488" t="str">
        <f>IF(O99="","",'別紙様式3-2（４・５月）'!O101&amp;'別紙様式3-2（４・５月）'!P101&amp;'別紙様式3-2（４・５月）'!Q101&amp;"から"&amp;O99)</f>
        <v/>
      </c>
      <c r="AG99" s="488"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9">
        <v>87</v>
      </c>
      <c r="B100" s="970" t="str">
        <f>IF(基本情報入力シート!C139="","",基本情報入力シート!C139)</f>
        <v/>
      </c>
      <c r="C100" s="971"/>
      <c r="D100" s="971"/>
      <c r="E100" s="971"/>
      <c r="F100" s="971"/>
      <c r="G100" s="971"/>
      <c r="H100" s="971"/>
      <c r="I100" s="972"/>
      <c r="J100" s="463" t="str">
        <f>IF(基本情報入力シート!M139="","",基本情報入力シート!M139)</f>
        <v/>
      </c>
      <c r="K100" s="464" t="str">
        <f>IF(基本情報入力シート!R139="","",基本情報入力シート!R139)</f>
        <v/>
      </c>
      <c r="L100" s="464" t="str">
        <f>IF(基本情報入力シート!W139="","",基本情報入力シート!W139)</f>
        <v/>
      </c>
      <c r="M100" s="465" t="str">
        <f>IF(基本情報入力シート!X139="","",基本情報入力シート!X139)</f>
        <v/>
      </c>
      <c r="N100" s="466" t="str">
        <f>IF(基本情報入力シート!Y139="","",基本情報入力シート!Y139)</f>
        <v/>
      </c>
      <c r="O100" s="102"/>
      <c r="P100" s="1058"/>
      <c r="Q100" s="1059"/>
      <c r="R100" s="490" t="str">
        <f>IFERROR(IF('別紙様式3-2（４・５月）'!Z102="ベア加算","",P100*VLOOKUP(N100,【参考】数式用!$AD$2:$AH$27,MATCH(O100,【参考】数式用!$K$4:$N$4,0)+1,0)),"")</f>
        <v/>
      </c>
      <c r="S100" s="125"/>
      <c r="T100" s="1060"/>
      <c r="U100" s="1061"/>
      <c r="V100" s="491" t="str">
        <f>IFERROR(P100*VLOOKUP(AF100,【参考】数式用4!$DC$3:$DZ$106,MATCH(N100,【参考】数式用4!$DC$2:$DZ$2,0)),"")</f>
        <v/>
      </c>
      <c r="W100" s="103"/>
      <c r="X100" s="124"/>
      <c r="Y100" s="1111" t="str">
        <f>IFERROR(IF('別紙様式3-2（４・５月）'!Z102="ベア加算","",W100*VLOOKUP(N100,【参考】数式用!$AD$2:$AH$27,MATCH(O100,【参考】数式用!$K$4:$N$4,0)+1,0)),"")</f>
        <v/>
      </c>
      <c r="Z100" s="1111"/>
      <c r="AA100" s="125"/>
      <c r="AB100" s="126"/>
      <c r="AC100" s="492" t="str">
        <f>IFERROR(X100*VLOOKUP(AG100,【参考】数式用4!$DC$3:$DZ$106,MATCH(N100,【参考】数式用4!$DC$2:$DZ$2,0)),"")</f>
        <v/>
      </c>
      <c r="AD100" s="459" t="str">
        <f t="shared" si="4"/>
        <v/>
      </c>
      <c r="AE100" s="460" t="str">
        <f t="shared" si="5"/>
        <v/>
      </c>
      <c r="AF100" s="488" t="str">
        <f>IF(O100="","",'別紙様式3-2（４・５月）'!O102&amp;'別紙様式3-2（４・５月）'!P102&amp;'別紙様式3-2（４・５月）'!Q102&amp;"から"&amp;O100)</f>
        <v/>
      </c>
      <c r="AG100" s="488"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9">
        <v>88</v>
      </c>
      <c r="B101" s="970" t="str">
        <f>IF(基本情報入力シート!C140="","",基本情報入力シート!C140)</f>
        <v/>
      </c>
      <c r="C101" s="971"/>
      <c r="D101" s="971"/>
      <c r="E101" s="971"/>
      <c r="F101" s="971"/>
      <c r="G101" s="971"/>
      <c r="H101" s="971"/>
      <c r="I101" s="972"/>
      <c r="J101" s="463" t="str">
        <f>IF(基本情報入力シート!M140="","",基本情報入力シート!M140)</f>
        <v/>
      </c>
      <c r="K101" s="464" t="str">
        <f>IF(基本情報入力シート!R140="","",基本情報入力シート!R140)</f>
        <v/>
      </c>
      <c r="L101" s="464" t="str">
        <f>IF(基本情報入力シート!W140="","",基本情報入力シート!W140)</f>
        <v/>
      </c>
      <c r="M101" s="465" t="str">
        <f>IF(基本情報入力シート!X140="","",基本情報入力シート!X140)</f>
        <v/>
      </c>
      <c r="N101" s="466" t="str">
        <f>IF(基本情報入力シート!Y140="","",基本情報入力シート!Y140)</f>
        <v/>
      </c>
      <c r="O101" s="102"/>
      <c r="P101" s="1058"/>
      <c r="Q101" s="1059"/>
      <c r="R101" s="490" t="str">
        <f>IFERROR(IF('別紙様式3-2（４・５月）'!Z103="ベア加算","",P101*VLOOKUP(N101,【参考】数式用!$AD$2:$AH$27,MATCH(O101,【参考】数式用!$K$4:$N$4,0)+1,0)),"")</f>
        <v/>
      </c>
      <c r="S101" s="125"/>
      <c r="T101" s="1060"/>
      <c r="U101" s="1061"/>
      <c r="V101" s="491" t="str">
        <f>IFERROR(P101*VLOOKUP(AF101,【参考】数式用4!$DC$3:$DZ$106,MATCH(N101,【参考】数式用4!$DC$2:$DZ$2,0)),"")</f>
        <v/>
      </c>
      <c r="W101" s="103"/>
      <c r="X101" s="124"/>
      <c r="Y101" s="1111" t="str">
        <f>IFERROR(IF('別紙様式3-2（４・５月）'!Z103="ベア加算","",W101*VLOOKUP(N101,【参考】数式用!$AD$2:$AH$27,MATCH(O101,【参考】数式用!$K$4:$N$4,0)+1,0)),"")</f>
        <v/>
      </c>
      <c r="Z101" s="1111"/>
      <c r="AA101" s="125"/>
      <c r="AB101" s="126"/>
      <c r="AC101" s="492" t="str">
        <f>IFERROR(X101*VLOOKUP(AG101,【参考】数式用4!$DC$3:$DZ$106,MATCH(N101,【参考】数式用4!$DC$2:$DZ$2,0)),"")</f>
        <v/>
      </c>
      <c r="AD101" s="459" t="str">
        <f t="shared" si="4"/>
        <v/>
      </c>
      <c r="AE101" s="460" t="str">
        <f t="shared" si="5"/>
        <v/>
      </c>
      <c r="AF101" s="488" t="str">
        <f>IF(O101="","",'別紙様式3-2（４・５月）'!O103&amp;'別紙様式3-2（４・５月）'!P103&amp;'別紙様式3-2（４・５月）'!Q103&amp;"から"&amp;O101)</f>
        <v/>
      </c>
      <c r="AG101" s="488"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9">
        <v>89</v>
      </c>
      <c r="B102" s="970" t="str">
        <f>IF(基本情報入力シート!C141="","",基本情報入力シート!C141)</f>
        <v/>
      </c>
      <c r="C102" s="971"/>
      <c r="D102" s="971"/>
      <c r="E102" s="971"/>
      <c r="F102" s="971"/>
      <c r="G102" s="971"/>
      <c r="H102" s="971"/>
      <c r="I102" s="972"/>
      <c r="J102" s="463" t="str">
        <f>IF(基本情報入力シート!M141="","",基本情報入力シート!M141)</f>
        <v/>
      </c>
      <c r="K102" s="464" t="str">
        <f>IF(基本情報入力シート!R141="","",基本情報入力シート!R141)</f>
        <v/>
      </c>
      <c r="L102" s="464" t="str">
        <f>IF(基本情報入力シート!W141="","",基本情報入力シート!W141)</f>
        <v/>
      </c>
      <c r="M102" s="465" t="str">
        <f>IF(基本情報入力シート!X141="","",基本情報入力シート!X141)</f>
        <v/>
      </c>
      <c r="N102" s="466" t="str">
        <f>IF(基本情報入力シート!Y141="","",基本情報入力シート!Y141)</f>
        <v/>
      </c>
      <c r="O102" s="102"/>
      <c r="P102" s="1058"/>
      <c r="Q102" s="1059"/>
      <c r="R102" s="490" t="str">
        <f>IFERROR(IF('別紙様式3-2（４・５月）'!Z104="ベア加算","",P102*VLOOKUP(N102,【参考】数式用!$AD$2:$AH$27,MATCH(O102,【参考】数式用!$K$4:$N$4,0)+1,0)),"")</f>
        <v/>
      </c>
      <c r="S102" s="125"/>
      <c r="T102" s="1060"/>
      <c r="U102" s="1061"/>
      <c r="V102" s="491" t="str">
        <f>IFERROR(P102*VLOOKUP(AF102,【参考】数式用4!$DC$3:$DZ$106,MATCH(N102,【参考】数式用4!$DC$2:$DZ$2,0)),"")</f>
        <v/>
      </c>
      <c r="W102" s="103"/>
      <c r="X102" s="124"/>
      <c r="Y102" s="1111" t="str">
        <f>IFERROR(IF('別紙様式3-2（４・５月）'!Z104="ベア加算","",W102*VLOOKUP(N102,【参考】数式用!$AD$2:$AH$27,MATCH(O102,【参考】数式用!$K$4:$N$4,0)+1,0)),"")</f>
        <v/>
      </c>
      <c r="Z102" s="1111"/>
      <c r="AA102" s="125"/>
      <c r="AB102" s="126"/>
      <c r="AC102" s="492" t="str">
        <f>IFERROR(X102*VLOOKUP(AG102,【参考】数式用4!$DC$3:$DZ$106,MATCH(N102,【参考】数式用4!$DC$2:$DZ$2,0)),"")</f>
        <v/>
      </c>
      <c r="AD102" s="459" t="str">
        <f t="shared" si="4"/>
        <v/>
      </c>
      <c r="AE102" s="460" t="str">
        <f t="shared" si="5"/>
        <v/>
      </c>
      <c r="AF102" s="488" t="str">
        <f>IF(O102="","",'別紙様式3-2（４・５月）'!O104&amp;'別紙様式3-2（４・５月）'!P104&amp;'別紙様式3-2（４・５月）'!Q104&amp;"から"&amp;O102)</f>
        <v/>
      </c>
      <c r="AG102" s="488"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9">
        <v>90</v>
      </c>
      <c r="B103" s="970" t="str">
        <f>IF(基本情報入力シート!C142="","",基本情報入力シート!C142)</f>
        <v/>
      </c>
      <c r="C103" s="971"/>
      <c r="D103" s="971"/>
      <c r="E103" s="971"/>
      <c r="F103" s="971"/>
      <c r="G103" s="971"/>
      <c r="H103" s="971"/>
      <c r="I103" s="972"/>
      <c r="J103" s="463" t="str">
        <f>IF(基本情報入力シート!M142="","",基本情報入力シート!M142)</f>
        <v/>
      </c>
      <c r="K103" s="464" t="str">
        <f>IF(基本情報入力シート!R142="","",基本情報入力シート!R142)</f>
        <v/>
      </c>
      <c r="L103" s="464" t="str">
        <f>IF(基本情報入力シート!W142="","",基本情報入力シート!W142)</f>
        <v/>
      </c>
      <c r="M103" s="465" t="str">
        <f>IF(基本情報入力シート!X142="","",基本情報入力シート!X142)</f>
        <v/>
      </c>
      <c r="N103" s="466" t="str">
        <f>IF(基本情報入力シート!Y142="","",基本情報入力シート!Y142)</f>
        <v/>
      </c>
      <c r="O103" s="102"/>
      <c r="P103" s="1058"/>
      <c r="Q103" s="1059"/>
      <c r="R103" s="490" t="str">
        <f>IFERROR(IF('別紙様式3-2（４・５月）'!Z105="ベア加算","",P103*VLOOKUP(N103,【参考】数式用!$AD$2:$AH$27,MATCH(O103,【参考】数式用!$K$4:$N$4,0)+1,0)),"")</f>
        <v/>
      </c>
      <c r="S103" s="125"/>
      <c r="T103" s="1060"/>
      <c r="U103" s="1061"/>
      <c r="V103" s="491" t="str">
        <f>IFERROR(P103*VLOOKUP(AF103,【参考】数式用4!$DC$3:$DZ$106,MATCH(N103,【参考】数式用4!$DC$2:$DZ$2,0)),"")</f>
        <v/>
      </c>
      <c r="W103" s="103"/>
      <c r="X103" s="124"/>
      <c r="Y103" s="1111" t="str">
        <f>IFERROR(IF('別紙様式3-2（４・５月）'!Z105="ベア加算","",W103*VLOOKUP(N103,【参考】数式用!$AD$2:$AH$27,MATCH(O103,【参考】数式用!$K$4:$N$4,0)+1,0)),"")</f>
        <v/>
      </c>
      <c r="Z103" s="1111"/>
      <c r="AA103" s="125"/>
      <c r="AB103" s="126"/>
      <c r="AC103" s="492" t="str">
        <f>IFERROR(X103*VLOOKUP(AG103,【参考】数式用4!$DC$3:$DZ$106,MATCH(N103,【参考】数式用4!$DC$2:$DZ$2,0)),"")</f>
        <v/>
      </c>
      <c r="AD103" s="459" t="str">
        <f t="shared" si="4"/>
        <v/>
      </c>
      <c r="AE103" s="460" t="str">
        <f t="shared" si="5"/>
        <v/>
      </c>
      <c r="AF103" s="488" t="str">
        <f>IF(O103="","",'別紙様式3-2（４・５月）'!O105&amp;'別紙様式3-2（４・５月）'!P105&amp;'別紙様式3-2（４・５月）'!Q105&amp;"から"&amp;O103)</f>
        <v/>
      </c>
      <c r="AG103" s="488"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9">
        <v>91</v>
      </c>
      <c r="B104" s="970" t="str">
        <f>IF(基本情報入力シート!C143="","",基本情報入力シート!C143)</f>
        <v/>
      </c>
      <c r="C104" s="971"/>
      <c r="D104" s="971"/>
      <c r="E104" s="971"/>
      <c r="F104" s="971"/>
      <c r="G104" s="971"/>
      <c r="H104" s="971"/>
      <c r="I104" s="972"/>
      <c r="J104" s="463" t="str">
        <f>IF(基本情報入力シート!M143="","",基本情報入力シート!M143)</f>
        <v/>
      </c>
      <c r="K104" s="464" t="str">
        <f>IF(基本情報入力シート!R143="","",基本情報入力シート!R143)</f>
        <v/>
      </c>
      <c r="L104" s="464" t="str">
        <f>IF(基本情報入力シート!W143="","",基本情報入力シート!W143)</f>
        <v/>
      </c>
      <c r="M104" s="465" t="str">
        <f>IF(基本情報入力シート!X143="","",基本情報入力シート!X143)</f>
        <v/>
      </c>
      <c r="N104" s="466" t="str">
        <f>IF(基本情報入力シート!Y143="","",基本情報入力シート!Y143)</f>
        <v/>
      </c>
      <c r="O104" s="102"/>
      <c r="P104" s="1058"/>
      <c r="Q104" s="1059"/>
      <c r="R104" s="490" t="str">
        <f>IFERROR(IF('別紙様式3-2（４・５月）'!Z106="ベア加算","",P104*VLOOKUP(N104,【参考】数式用!$AD$2:$AH$27,MATCH(O104,【参考】数式用!$K$4:$N$4,0)+1,0)),"")</f>
        <v/>
      </c>
      <c r="S104" s="125"/>
      <c r="T104" s="1060"/>
      <c r="U104" s="1061"/>
      <c r="V104" s="491" t="str">
        <f>IFERROR(P104*VLOOKUP(AF104,【参考】数式用4!$DC$3:$DZ$106,MATCH(N104,【参考】数式用4!$DC$2:$DZ$2,0)),"")</f>
        <v/>
      </c>
      <c r="W104" s="103"/>
      <c r="X104" s="124"/>
      <c r="Y104" s="1111" t="str">
        <f>IFERROR(IF('別紙様式3-2（４・５月）'!Z106="ベア加算","",W104*VLOOKUP(N104,【参考】数式用!$AD$2:$AH$27,MATCH(O104,【参考】数式用!$K$4:$N$4,0)+1,0)),"")</f>
        <v/>
      </c>
      <c r="Z104" s="1111"/>
      <c r="AA104" s="125"/>
      <c r="AB104" s="126"/>
      <c r="AC104" s="492" t="str">
        <f>IFERROR(X104*VLOOKUP(AG104,【参考】数式用4!$DC$3:$DZ$106,MATCH(N104,【参考】数式用4!$DC$2:$DZ$2,0)),"")</f>
        <v/>
      </c>
      <c r="AD104" s="459" t="str">
        <f t="shared" si="4"/>
        <v/>
      </c>
      <c r="AE104" s="460" t="str">
        <f t="shared" si="5"/>
        <v/>
      </c>
      <c r="AF104" s="488" t="str">
        <f>IF(O104="","",'別紙様式3-2（４・５月）'!O106&amp;'別紙様式3-2（４・５月）'!P106&amp;'別紙様式3-2（４・５月）'!Q106&amp;"から"&amp;O104)</f>
        <v/>
      </c>
      <c r="AG104" s="488"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9">
        <v>92</v>
      </c>
      <c r="B105" s="970" t="str">
        <f>IF(基本情報入力シート!C144="","",基本情報入力シート!C144)</f>
        <v/>
      </c>
      <c r="C105" s="971"/>
      <c r="D105" s="971"/>
      <c r="E105" s="971"/>
      <c r="F105" s="971"/>
      <c r="G105" s="971"/>
      <c r="H105" s="971"/>
      <c r="I105" s="972"/>
      <c r="J105" s="463" t="str">
        <f>IF(基本情報入力シート!M144="","",基本情報入力シート!M144)</f>
        <v/>
      </c>
      <c r="K105" s="464" t="str">
        <f>IF(基本情報入力シート!R144="","",基本情報入力シート!R144)</f>
        <v/>
      </c>
      <c r="L105" s="464" t="str">
        <f>IF(基本情報入力シート!W144="","",基本情報入力シート!W144)</f>
        <v/>
      </c>
      <c r="M105" s="465" t="str">
        <f>IF(基本情報入力シート!X144="","",基本情報入力シート!X144)</f>
        <v/>
      </c>
      <c r="N105" s="466" t="str">
        <f>IF(基本情報入力シート!Y144="","",基本情報入力シート!Y144)</f>
        <v/>
      </c>
      <c r="O105" s="102"/>
      <c r="P105" s="1058"/>
      <c r="Q105" s="1059"/>
      <c r="R105" s="490" t="str">
        <f>IFERROR(IF('別紙様式3-2（４・５月）'!Z107="ベア加算","",P105*VLOOKUP(N105,【参考】数式用!$AD$2:$AH$27,MATCH(O105,【参考】数式用!$K$4:$N$4,0)+1,0)),"")</f>
        <v/>
      </c>
      <c r="S105" s="125"/>
      <c r="T105" s="1060"/>
      <c r="U105" s="1061"/>
      <c r="V105" s="491" t="str">
        <f>IFERROR(P105*VLOOKUP(AF105,【参考】数式用4!$DC$3:$DZ$106,MATCH(N105,【参考】数式用4!$DC$2:$DZ$2,0)),"")</f>
        <v/>
      </c>
      <c r="W105" s="103"/>
      <c r="X105" s="124"/>
      <c r="Y105" s="1111" t="str">
        <f>IFERROR(IF('別紙様式3-2（４・５月）'!Z107="ベア加算","",W105*VLOOKUP(N105,【参考】数式用!$AD$2:$AH$27,MATCH(O105,【参考】数式用!$K$4:$N$4,0)+1,0)),"")</f>
        <v/>
      </c>
      <c r="Z105" s="1111"/>
      <c r="AA105" s="125"/>
      <c r="AB105" s="126"/>
      <c r="AC105" s="492" t="str">
        <f>IFERROR(X105*VLOOKUP(AG105,【参考】数式用4!$DC$3:$DZ$106,MATCH(N105,【参考】数式用4!$DC$2:$DZ$2,0)),"")</f>
        <v/>
      </c>
      <c r="AD105" s="459" t="str">
        <f t="shared" si="4"/>
        <v/>
      </c>
      <c r="AE105" s="460" t="str">
        <f t="shared" si="5"/>
        <v/>
      </c>
      <c r="AF105" s="488" t="str">
        <f>IF(O105="","",'別紙様式3-2（４・５月）'!O107&amp;'別紙様式3-2（４・５月）'!P107&amp;'別紙様式3-2（４・５月）'!Q107&amp;"から"&amp;O105)</f>
        <v/>
      </c>
      <c r="AG105" s="488"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9">
        <v>93</v>
      </c>
      <c r="B106" s="970" t="str">
        <f>IF(基本情報入力シート!C145="","",基本情報入力シート!C145)</f>
        <v/>
      </c>
      <c r="C106" s="971"/>
      <c r="D106" s="971"/>
      <c r="E106" s="971"/>
      <c r="F106" s="971"/>
      <c r="G106" s="971"/>
      <c r="H106" s="971"/>
      <c r="I106" s="972"/>
      <c r="J106" s="463" t="str">
        <f>IF(基本情報入力シート!M145="","",基本情報入力シート!M145)</f>
        <v/>
      </c>
      <c r="K106" s="464" t="str">
        <f>IF(基本情報入力シート!R145="","",基本情報入力シート!R145)</f>
        <v/>
      </c>
      <c r="L106" s="464" t="str">
        <f>IF(基本情報入力シート!W145="","",基本情報入力シート!W145)</f>
        <v/>
      </c>
      <c r="M106" s="465" t="str">
        <f>IF(基本情報入力シート!X145="","",基本情報入力シート!X145)</f>
        <v/>
      </c>
      <c r="N106" s="466" t="str">
        <f>IF(基本情報入力シート!Y145="","",基本情報入力シート!Y145)</f>
        <v/>
      </c>
      <c r="O106" s="102"/>
      <c r="P106" s="1058"/>
      <c r="Q106" s="1059"/>
      <c r="R106" s="490" t="str">
        <f>IFERROR(IF('別紙様式3-2（４・５月）'!Z108="ベア加算","",P106*VLOOKUP(N106,【参考】数式用!$AD$2:$AH$27,MATCH(O106,【参考】数式用!$K$4:$N$4,0)+1,0)),"")</f>
        <v/>
      </c>
      <c r="S106" s="125"/>
      <c r="T106" s="1060"/>
      <c r="U106" s="1061"/>
      <c r="V106" s="491" t="str">
        <f>IFERROR(P106*VLOOKUP(AF106,【参考】数式用4!$DC$3:$DZ$106,MATCH(N106,【参考】数式用4!$DC$2:$DZ$2,0)),"")</f>
        <v/>
      </c>
      <c r="W106" s="103"/>
      <c r="X106" s="124"/>
      <c r="Y106" s="1111" t="str">
        <f>IFERROR(IF('別紙様式3-2（４・５月）'!Z108="ベア加算","",W106*VLOOKUP(N106,【参考】数式用!$AD$2:$AH$27,MATCH(O106,【参考】数式用!$K$4:$N$4,0)+1,0)),"")</f>
        <v/>
      </c>
      <c r="Z106" s="1111"/>
      <c r="AA106" s="125"/>
      <c r="AB106" s="126"/>
      <c r="AC106" s="492" t="str">
        <f>IFERROR(X106*VLOOKUP(AG106,【参考】数式用4!$DC$3:$DZ$106,MATCH(N106,【参考】数式用4!$DC$2:$DZ$2,0)),"")</f>
        <v/>
      </c>
      <c r="AD106" s="459" t="str">
        <f t="shared" si="4"/>
        <v/>
      </c>
      <c r="AE106" s="460" t="str">
        <f t="shared" si="5"/>
        <v/>
      </c>
      <c r="AF106" s="488" t="str">
        <f>IF(O106="","",'別紙様式3-2（４・５月）'!O108&amp;'別紙様式3-2（４・５月）'!P108&amp;'別紙様式3-2（４・５月）'!Q108&amp;"から"&amp;O106)</f>
        <v/>
      </c>
      <c r="AG106" s="488"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9">
        <v>94</v>
      </c>
      <c r="B107" s="970" t="str">
        <f>IF(基本情報入力シート!C146="","",基本情報入力シート!C146)</f>
        <v/>
      </c>
      <c r="C107" s="971"/>
      <c r="D107" s="971"/>
      <c r="E107" s="971"/>
      <c r="F107" s="971"/>
      <c r="G107" s="971"/>
      <c r="H107" s="971"/>
      <c r="I107" s="972"/>
      <c r="J107" s="463" t="str">
        <f>IF(基本情報入力シート!M146="","",基本情報入力シート!M146)</f>
        <v/>
      </c>
      <c r="K107" s="464" t="str">
        <f>IF(基本情報入力シート!R146="","",基本情報入力シート!R146)</f>
        <v/>
      </c>
      <c r="L107" s="464" t="str">
        <f>IF(基本情報入力シート!W146="","",基本情報入力シート!W146)</f>
        <v/>
      </c>
      <c r="M107" s="465" t="str">
        <f>IF(基本情報入力シート!X146="","",基本情報入力シート!X146)</f>
        <v/>
      </c>
      <c r="N107" s="466" t="str">
        <f>IF(基本情報入力シート!Y146="","",基本情報入力シート!Y146)</f>
        <v/>
      </c>
      <c r="O107" s="102"/>
      <c r="P107" s="1058"/>
      <c r="Q107" s="1059"/>
      <c r="R107" s="490" t="str">
        <f>IFERROR(IF('別紙様式3-2（４・５月）'!Z109="ベア加算","",P107*VLOOKUP(N107,【参考】数式用!$AD$2:$AH$27,MATCH(O107,【参考】数式用!$K$4:$N$4,0)+1,0)),"")</f>
        <v/>
      </c>
      <c r="S107" s="125"/>
      <c r="T107" s="1060"/>
      <c r="U107" s="1061"/>
      <c r="V107" s="491" t="str">
        <f>IFERROR(P107*VLOOKUP(AF107,【参考】数式用4!$DC$3:$DZ$106,MATCH(N107,【参考】数式用4!$DC$2:$DZ$2,0)),"")</f>
        <v/>
      </c>
      <c r="W107" s="103"/>
      <c r="X107" s="124"/>
      <c r="Y107" s="1111" t="str">
        <f>IFERROR(IF('別紙様式3-2（４・５月）'!Z109="ベア加算","",W107*VLOOKUP(N107,【参考】数式用!$AD$2:$AH$27,MATCH(O107,【参考】数式用!$K$4:$N$4,0)+1,0)),"")</f>
        <v/>
      </c>
      <c r="Z107" s="1111"/>
      <c r="AA107" s="125"/>
      <c r="AB107" s="126"/>
      <c r="AC107" s="492" t="str">
        <f>IFERROR(X107*VLOOKUP(AG107,【参考】数式用4!$DC$3:$DZ$106,MATCH(N107,【参考】数式用4!$DC$2:$DZ$2,0)),"")</f>
        <v/>
      </c>
      <c r="AD107" s="459" t="str">
        <f t="shared" si="4"/>
        <v/>
      </c>
      <c r="AE107" s="460" t="str">
        <f t="shared" si="5"/>
        <v/>
      </c>
      <c r="AF107" s="488" t="str">
        <f>IF(O107="","",'別紙様式3-2（４・５月）'!O109&amp;'別紙様式3-2（４・５月）'!P109&amp;'別紙様式3-2（４・５月）'!Q109&amp;"から"&amp;O107)</f>
        <v/>
      </c>
      <c r="AG107" s="488"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9">
        <v>95</v>
      </c>
      <c r="B108" s="970" t="str">
        <f>IF(基本情報入力シート!C147="","",基本情報入力シート!C147)</f>
        <v/>
      </c>
      <c r="C108" s="971"/>
      <c r="D108" s="971"/>
      <c r="E108" s="971"/>
      <c r="F108" s="971"/>
      <c r="G108" s="971"/>
      <c r="H108" s="971"/>
      <c r="I108" s="972"/>
      <c r="J108" s="463" t="str">
        <f>IF(基本情報入力シート!M147="","",基本情報入力シート!M147)</f>
        <v/>
      </c>
      <c r="K108" s="464" t="str">
        <f>IF(基本情報入力シート!R147="","",基本情報入力シート!R147)</f>
        <v/>
      </c>
      <c r="L108" s="464" t="str">
        <f>IF(基本情報入力シート!W147="","",基本情報入力シート!W147)</f>
        <v/>
      </c>
      <c r="M108" s="465" t="str">
        <f>IF(基本情報入力シート!X147="","",基本情報入力シート!X147)</f>
        <v/>
      </c>
      <c r="N108" s="466" t="str">
        <f>IF(基本情報入力シート!Y147="","",基本情報入力シート!Y147)</f>
        <v/>
      </c>
      <c r="O108" s="102"/>
      <c r="P108" s="1058"/>
      <c r="Q108" s="1059"/>
      <c r="R108" s="490" t="str">
        <f>IFERROR(IF('別紙様式3-2（４・５月）'!Z110="ベア加算","",P108*VLOOKUP(N108,【参考】数式用!$AD$2:$AH$27,MATCH(O108,【参考】数式用!$K$4:$N$4,0)+1,0)),"")</f>
        <v/>
      </c>
      <c r="S108" s="125"/>
      <c r="T108" s="1060"/>
      <c r="U108" s="1061"/>
      <c r="V108" s="491" t="str">
        <f>IFERROR(P108*VLOOKUP(AF108,【参考】数式用4!$DC$3:$DZ$106,MATCH(N108,【参考】数式用4!$DC$2:$DZ$2,0)),"")</f>
        <v/>
      </c>
      <c r="W108" s="103"/>
      <c r="X108" s="124"/>
      <c r="Y108" s="1111" t="str">
        <f>IFERROR(IF('別紙様式3-2（４・５月）'!Z110="ベア加算","",W108*VLOOKUP(N108,【参考】数式用!$AD$2:$AH$27,MATCH(O108,【参考】数式用!$K$4:$N$4,0)+1,0)),"")</f>
        <v/>
      </c>
      <c r="Z108" s="1111"/>
      <c r="AA108" s="125"/>
      <c r="AB108" s="126"/>
      <c r="AC108" s="492" t="str">
        <f>IFERROR(X108*VLOOKUP(AG108,【参考】数式用4!$DC$3:$DZ$106,MATCH(N108,【参考】数式用4!$DC$2:$DZ$2,0)),"")</f>
        <v/>
      </c>
      <c r="AD108" s="459" t="str">
        <f t="shared" si="4"/>
        <v/>
      </c>
      <c r="AE108" s="460" t="str">
        <f t="shared" si="5"/>
        <v/>
      </c>
      <c r="AF108" s="488" t="str">
        <f>IF(O108="","",'別紙様式3-2（４・５月）'!O110&amp;'別紙様式3-2（４・５月）'!P110&amp;'別紙様式3-2（４・５月）'!Q110&amp;"から"&amp;O108)</f>
        <v/>
      </c>
      <c r="AG108" s="488"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9">
        <v>96</v>
      </c>
      <c r="B109" s="970" t="str">
        <f>IF(基本情報入力シート!C148="","",基本情報入力シート!C148)</f>
        <v/>
      </c>
      <c r="C109" s="971"/>
      <c r="D109" s="971"/>
      <c r="E109" s="971"/>
      <c r="F109" s="971"/>
      <c r="G109" s="971"/>
      <c r="H109" s="971"/>
      <c r="I109" s="972"/>
      <c r="J109" s="463" t="str">
        <f>IF(基本情報入力シート!M148="","",基本情報入力シート!M148)</f>
        <v/>
      </c>
      <c r="K109" s="464" t="str">
        <f>IF(基本情報入力シート!R148="","",基本情報入力シート!R148)</f>
        <v/>
      </c>
      <c r="L109" s="464" t="str">
        <f>IF(基本情報入力シート!W148="","",基本情報入力シート!W148)</f>
        <v/>
      </c>
      <c r="M109" s="465" t="str">
        <f>IF(基本情報入力シート!X148="","",基本情報入力シート!X148)</f>
        <v/>
      </c>
      <c r="N109" s="466" t="str">
        <f>IF(基本情報入力シート!Y148="","",基本情報入力シート!Y148)</f>
        <v/>
      </c>
      <c r="O109" s="102"/>
      <c r="P109" s="1058"/>
      <c r="Q109" s="1059"/>
      <c r="R109" s="490" t="str">
        <f>IFERROR(IF('別紙様式3-2（４・５月）'!Z111="ベア加算","",P109*VLOOKUP(N109,【参考】数式用!$AD$2:$AH$27,MATCH(O109,【参考】数式用!$K$4:$N$4,0)+1,0)),"")</f>
        <v/>
      </c>
      <c r="S109" s="125"/>
      <c r="T109" s="1060"/>
      <c r="U109" s="1061"/>
      <c r="V109" s="491" t="str">
        <f>IFERROR(P109*VLOOKUP(AF109,【参考】数式用4!$DC$3:$DZ$106,MATCH(N109,【参考】数式用4!$DC$2:$DZ$2,0)),"")</f>
        <v/>
      </c>
      <c r="W109" s="103"/>
      <c r="X109" s="124"/>
      <c r="Y109" s="1111" t="str">
        <f>IFERROR(IF('別紙様式3-2（４・５月）'!Z111="ベア加算","",W109*VLOOKUP(N109,【参考】数式用!$AD$2:$AH$27,MATCH(O109,【参考】数式用!$K$4:$N$4,0)+1,0)),"")</f>
        <v/>
      </c>
      <c r="Z109" s="1111"/>
      <c r="AA109" s="125"/>
      <c r="AB109" s="126"/>
      <c r="AC109" s="492" t="str">
        <f>IFERROR(X109*VLOOKUP(AG109,【参考】数式用4!$DC$3:$DZ$106,MATCH(N109,【参考】数式用4!$DC$2:$DZ$2,0)),"")</f>
        <v/>
      </c>
      <c r="AD109" s="459" t="str">
        <f t="shared" si="4"/>
        <v/>
      </c>
      <c r="AE109" s="460" t="str">
        <f t="shared" si="5"/>
        <v/>
      </c>
      <c r="AF109" s="488" t="str">
        <f>IF(O109="","",'別紙様式3-2（４・５月）'!O111&amp;'別紙様式3-2（４・５月）'!P111&amp;'別紙様式3-2（４・５月）'!Q111&amp;"から"&amp;O109)</f>
        <v/>
      </c>
      <c r="AG109" s="488"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9">
        <v>97</v>
      </c>
      <c r="B110" s="970" t="str">
        <f>IF(基本情報入力シート!C149="","",基本情報入力シート!C149)</f>
        <v/>
      </c>
      <c r="C110" s="971"/>
      <c r="D110" s="971"/>
      <c r="E110" s="971"/>
      <c r="F110" s="971"/>
      <c r="G110" s="971"/>
      <c r="H110" s="971"/>
      <c r="I110" s="972"/>
      <c r="J110" s="463" t="str">
        <f>IF(基本情報入力シート!M149="","",基本情報入力シート!M149)</f>
        <v/>
      </c>
      <c r="K110" s="464" t="str">
        <f>IF(基本情報入力シート!R149="","",基本情報入力シート!R149)</f>
        <v/>
      </c>
      <c r="L110" s="464" t="str">
        <f>IF(基本情報入力シート!W149="","",基本情報入力シート!W149)</f>
        <v/>
      </c>
      <c r="M110" s="465" t="str">
        <f>IF(基本情報入力シート!X149="","",基本情報入力シート!X149)</f>
        <v/>
      </c>
      <c r="N110" s="466" t="str">
        <f>IF(基本情報入力シート!Y149="","",基本情報入力シート!Y149)</f>
        <v/>
      </c>
      <c r="O110" s="102"/>
      <c r="P110" s="1058"/>
      <c r="Q110" s="1059"/>
      <c r="R110" s="490" t="str">
        <f>IFERROR(IF('別紙様式3-2（４・５月）'!Z112="ベア加算","",P110*VLOOKUP(N110,【参考】数式用!$AD$2:$AH$27,MATCH(O110,【参考】数式用!$K$4:$N$4,0)+1,0)),"")</f>
        <v/>
      </c>
      <c r="S110" s="125"/>
      <c r="T110" s="1060"/>
      <c r="U110" s="1061"/>
      <c r="V110" s="491" t="str">
        <f>IFERROR(P110*VLOOKUP(AF110,【参考】数式用4!$DC$3:$DZ$106,MATCH(N110,【参考】数式用4!$DC$2:$DZ$2,0)),"")</f>
        <v/>
      </c>
      <c r="W110" s="103"/>
      <c r="X110" s="124"/>
      <c r="Y110" s="1111" t="str">
        <f>IFERROR(IF('別紙様式3-2（４・５月）'!Z112="ベア加算","",W110*VLOOKUP(N110,【参考】数式用!$AD$2:$AH$27,MATCH(O110,【参考】数式用!$K$4:$N$4,0)+1,0)),"")</f>
        <v/>
      </c>
      <c r="Z110" s="1111"/>
      <c r="AA110" s="125"/>
      <c r="AB110" s="126"/>
      <c r="AC110" s="492" t="str">
        <f>IFERROR(X110*VLOOKUP(AG110,【参考】数式用4!$DC$3:$DZ$106,MATCH(N110,【参考】数式用4!$DC$2:$DZ$2,0)),"")</f>
        <v/>
      </c>
      <c r="AD110" s="459" t="str">
        <f t="shared" si="4"/>
        <v/>
      </c>
      <c r="AE110" s="460" t="str">
        <f t="shared" si="5"/>
        <v/>
      </c>
      <c r="AF110" s="488" t="str">
        <f>IF(O110="","",'別紙様式3-2（４・５月）'!O112&amp;'別紙様式3-2（４・５月）'!P112&amp;'別紙様式3-2（４・５月）'!Q112&amp;"から"&amp;O110)</f>
        <v/>
      </c>
      <c r="AG110" s="488"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9">
        <v>98</v>
      </c>
      <c r="B111" s="970" t="str">
        <f>IF(基本情報入力シート!C150="","",基本情報入力シート!C150)</f>
        <v/>
      </c>
      <c r="C111" s="971"/>
      <c r="D111" s="971"/>
      <c r="E111" s="971"/>
      <c r="F111" s="971"/>
      <c r="G111" s="971"/>
      <c r="H111" s="971"/>
      <c r="I111" s="972"/>
      <c r="J111" s="463" t="str">
        <f>IF(基本情報入力シート!M150="","",基本情報入力シート!M150)</f>
        <v/>
      </c>
      <c r="K111" s="464" t="str">
        <f>IF(基本情報入力シート!R150="","",基本情報入力シート!R150)</f>
        <v/>
      </c>
      <c r="L111" s="464" t="str">
        <f>IF(基本情報入力シート!W150="","",基本情報入力シート!W150)</f>
        <v/>
      </c>
      <c r="M111" s="465" t="str">
        <f>IF(基本情報入力シート!X150="","",基本情報入力シート!X150)</f>
        <v/>
      </c>
      <c r="N111" s="466" t="str">
        <f>IF(基本情報入力シート!Y150="","",基本情報入力シート!Y150)</f>
        <v/>
      </c>
      <c r="O111" s="102"/>
      <c r="P111" s="1058"/>
      <c r="Q111" s="1059"/>
      <c r="R111" s="490" t="str">
        <f>IFERROR(IF('別紙様式3-2（４・５月）'!Z113="ベア加算","",P111*VLOOKUP(N111,【参考】数式用!$AD$2:$AH$27,MATCH(O111,【参考】数式用!$K$4:$N$4,0)+1,0)),"")</f>
        <v/>
      </c>
      <c r="S111" s="125"/>
      <c r="T111" s="1060"/>
      <c r="U111" s="1061"/>
      <c r="V111" s="491" t="str">
        <f>IFERROR(P111*VLOOKUP(AF111,【参考】数式用4!$DC$3:$DZ$106,MATCH(N111,【参考】数式用4!$DC$2:$DZ$2,0)),"")</f>
        <v/>
      </c>
      <c r="W111" s="103"/>
      <c r="X111" s="124"/>
      <c r="Y111" s="1111" t="str">
        <f>IFERROR(IF('別紙様式3-2（４・５月）'!Z113="ベア加算","",W111*VLOOKUP(N111,【参考】数式用!$AD$2:$AH$27,MATCH(O111,【参考】数式用!$K$4:$N$4,0)+1,0)),"")</f>
        <v/>
      </c>
      <c r="Z111" s="1111"/>
      <c r="AA111" s="125"/>
      <c r="AB111" s="126"/>
      <c r="AC111" s="492" t="str">
        <f>IFERROR(X111*VLOOKUP(AG111,【参考】数式用4!$DC$3:$DZ$106,MATCH(N111,【参考】数式用4!$DC$2:$DZ$2,0)),"")</f>
        <v/>
      </c>
      <c r="AD111" s="459" t="str">
        <f t="shared" si="4"/>
        <v/>
      </c>
      <c r="AE111" s="460" t="str">
        <f t="shared" si="5"/>
        <v/>
      </c>
      <c r="AF111" s="488" t="str">
        <f>IF(O111="","",'別紙様式3-2（４・５月）'!O113&amp;'別紙様式3-2（４・５月）'!P113&amp;'別紙様式3-2（４・５月）'!Q113&amp;"から"&amp;O111)</f>
        <v/>
      </c>
      <c r="AG111" s="488"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9">
        <v>99</v>
      </c>
      <c r="B112" s="970" t="str">
        <f>IF(基本情報入力シート!C151="","",基本情報入力シート!C151)</f>
        <v/>
      </c>
      <c r="C112" s="971"/>
      <c r="D112" s="971"/>
      <c r="E112" s="971"/>
      <c r="F112" s="971"/>
      <c r="G112" s="971"/>
      <c r="H112" s="971"/>
      <c r="I112" s="972"/>
      <c r="J112" s="463" t="str">
        <f>IF(基本情報入力シート!M151="","",基本情報入力シート!M151)</f>
        <v/>
      </c>
      <c r="K112" s="464" t="str">
        <f>IF(基本情報入力シート!R151="","",基本情報入力シート!R151)</f>
        <v/>
      </c>
      <c r="L112" s="464" t="str">
        <f>IF(基本情報入力シート!W151="","",基本情報入力シート!W151)</f>
        <v/>
      </c>
      <c r="M112" s="465" t="str">
        <f>IF(基本情報入力シート!X151="","",基本情報入力シート!X151)</f>
        <v/>
      </c>
      <c r="N112" s="466" t="str">
        <f>IF(基本情報入力シート!Y151="","",基本情報入力シート!Y151)</f>
        <v/>
      </c>
      <c r="O112" s="102"/>
      <c r="P112" s="1058"/>
      <c r="Q112" s="1059"/>
      <c r="R112" s="490" t="str">
        <f>IFERROR(IF('別紙様式3-2（４・５月）'!Z114="ベア加算","",P112*VLOOKUP(N112,【参考】数式用!$AD$2:$AH$27,MATCH(O112,【参考】数式用!$K$4:$N$4,0)+1,0)),"")</f>
        <v/>
      </c>
      <c r="S112" s="125"/>
      <c r="T112" s="1060"/>
      <c r="U112" s="1061"/>
      <c r="V112" s="491" t="str">
        <f>IFERROR(P112*VLOOKUP(AF112,【参考】数式用4!$DC$3:$DZ$106,MATCH(N112,【参考】数式用4!$DC$2:$DZ$2,0)),"")</f>
        <v/>
      </c>
      <c r="W112" s="103"/>
      <c r="X112" s="124"/>
      <c r="Y112" s="1111" t="str">
        <f>IFERROR(IF('別紙様式3-2（４・５月）'!Z114="ベア加算","",W112*VLOOKUP(N112,【参考】数式用!$AD$2:$AH$27,MATCH(O112,【参考】数式用!$K$4:$N$4,0)+1,0)),"")</f>
        <v/>
      </c>
      <c r="Z112" s="1111"/>
      <c r="AA112" s="125"/>
      <c r="AB112" s="126"/>
      <c r="AC112" s="492" t="str">
        <f>IFERROR(X112*VLOOKUP(AG112,【参考】数式用4!$DC$3:$DZ$106,MATCH(N112,【参考】数式用4!$DC$2:$DZ$2,0)),"")</f>
        <v/>
      </c>
      <c r="AD112" s="459" t="str">
        <f t="shared" si="4"/>
        <v/>
      </c>
      <c r="AE112" s="460" t="str">
        <f t="shared" si="5"/>
        <v/>
      </c>
      <c r="AF112" s="488" t="str">
        <f>IF(O112="","",'別紙様式3-2（４・５月）'!O114&amp;'別紙様式3-2（４・５月）'!P114&amp;'別紙様式3-2（４・５月）'!Q114&amp;"から"&amp;O112)</f>
        <v/>
      </c>
      <c r="AG112" s="488"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9">
        <v>100</v>
      </c>
      <c r="B113" s="970" t="str">
        <f>IF(基本情報入力シート!C152="","",基本情報入力シート!C152)</f>
        <v/>
      </c>
      <c r="C113" s="971"/>
      <c r="D113" s="971"/>
      <c r="E113" s="971"/>
      <c r="F113" s="971"/>
      <c r="G113" s="971"/>
      <c r="H113" s="971"/>
      <c r="I113" s="972"/>
      <c r="J113" s="464" t="str">
        <f>IF(基本情報入力シート!M152="","",基本情報入力シート!M152)</f>
        <v/>
      </c>
      <c r="K113" s="464" t="str">
        <f>IF(基本情報入力シート!R152="","",基本情報入力シート!R152)</f>
        <v/>
      </c>
      <c r="L113" s="464" t="str">
        <f>IF(基本情報入力シート!W152="","",基本情報入力シート!W152)</f>
        <v/>
      </c>
      <c r="M113" s="493" t="str">
        <f>IF(基本情報入力シート!X152="","",基本情報入力シート!X152)</f>
        <v/>
      </c>
      <c r="N113" s="498" t="str">
        <f>IF(基本情報入力シート!Y152="","",基本情報入力シート!Y152)</f>
        <v/>
      </c>
      <c r="O113" s="104"/>
      <c r="P113" s="1058"/>
      <c r="Q113" s="1059"/>
      <c r="R113" s="490" t="str">
        <f>IFERROR(IF('別紙様式3-2（４・５月）'!Z115="ベア加算","",P113*VLOOKUP(N113,【参考】数式用!$AD$2:$AH$27,MATCH(O113,【参考】数式用!$K$4:$N$4,0)+1,0)),"")</f>
        <v/>
      </c>
      <c r="S113" s="125"/>
      <c r="T113" s="1060"/>
      <c r="U113" s="1061"/>
      <c r="V113" s="491" t="str">
        <f>IFERROR(P113*VLOOKUP(AF113,【参考】数式用4!$DC$3:$DZ$106,MATCH(N113,【参考】数式用4!$DC$2:$DZ$2,0)),"")</f>
        <v/>
      </c>
      <c r="W113" s="104"/>
      <c r="X113" s="124"/>
      <c r="Y113" s="1111" t="str">
        <f>IFERROR(IF('別紙様式3-2（４・５月）'!Z115="ベア加算","",W113*VLOOKUP(N113,【参考】数式用!$AD$2:$AH$27,MATCH(O113,【参考】数式用!$K$4:$N$4,0)+1,0)),"")</f>
        <v/>
      </c>
      <c r="Z113" s="1111"/>
      <c r="AA113" s="125"/>
      <c r="AB113" s="126"/>
      <c r="AC113" s="492" t="str">
        <f>IFERROR(X113*VLOOKUP(AG113,【参考】数式用4!$DC$3:$DZ$106,MATCH(N113,【参考】数式用4!$DC$2:$DZ$2,0)),"")</f>
        <v/>
      </c>
      <c r="AD113" s="459" t="str">
        <f t="shared" si="4"/>
        <v/>
      </c>
      <c r="AE113" s="460" t="str">
        <f t="shared" si="5"/>
        <v/>
      </c>
      <c r="AF113" s="488" t="str">
        <f>IF(O113="","",'別紙様式3-2（４・５月）'!O115&amp;'別紙様式3-2（４・５月）'!P115&amp;'別紙様式3-2（４・５月）'!Q115&amp;"から"&amp;O113)</f>
        <v/>
      </c>
      <c r="AG113" s="488"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zoomScale="80" zoomScaleNormal="80" zoomScaleSheetLayoutView="85" workbookViewId="0"/>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44" t="s">
        <v>131</v>
      </c>
      <c r="B2" s="1161" t="s">
        <v>132</v>
      </c>
      <c r="C2" s="1162"/>
      <c r="D2" s="1162"/>
      <c r="E2" s="1163"/>
      <c r="F2" s="1147" t="s">
        <v>133</v>
      </c>
      <c r="G2" s="1148"/>
      <c r="H2" s="1149"/>
      <c r="I2" s="1144" t="s">
        <v>134</v>
      </c>
      <c r="J2" s="1150"/>
      <c r="K2" s="1152" t="s">
        <v>135</v>
      </c>
      <c r="L2" s="1153"/>
      <c r="M2" s="1153"/>
      <c r="N2" s="1153"/>
      <c r="O2" s="1153"/>
      <c r="P2" s="1153"/>
      <c r="Q2" s="1153"/>
      <c r="R2" s="1153"/>
      <c r="S2" s="1153"/>
      <c r="T2" s="1153"/>
      <c r="U2" s="1153"/>
      <c r="V2" s="1153"/>
      <c r="W2" s="1153"/>
      <c r="X2" s="1153"/>
      <c r="Y2" s="1153"/>
      <c r="Z2" s="1153"/>
      <c r="AA2" s="1153"/>
      <c r="AB2" s="1154"/>
      <c r="AC2" s="8"/>
      <c r="AD2" s="1141" t="s">
        <v>131</v>
      </c>
      <c r="AE2" s="1135" t="s">
        <v>2008</v>
      </c>
      <c r="AF2" s="1136"/>
      <c r="AG2" s="1136"/>
      <c r="AH2" s="1137"/>
      <c r="AI2" s="8"/>
      <c r="AJ2" s="74" t="s">
        <v>1995</v>
      </c>
      <c r="AK2" s="8"/>
      <c r="AL2" s="64" t="s">
        <v>2056</v>
      </c>
    </row>
    <row r="3" spans="1:38" ht="35.25" customHeight="1" thickBot="1">
      <c r="A3" s="1145"/>
      <c r="B3" s="1155" t="s">
        <v>2095</v>
      </c>
      <c r="C3" s="1156"/>
      <c r="D3" s="1156"/>
      <c r="E3" s="1157"/>
      <c r="F3" s="1155" t="s">
        <v>136</v>
      </c>
      <c r="G3" s="1156"/>
      <c r="H3" s="1157"/>
      <c r="I3" s="1146"/>
      <c r="J3" s="1151"/>
      <c r="K3" s="1158" t="s">
        <v>137</v>
      </c>
      <c r="L3" s="1159"/>
      <c r="M3" s="1159"/>
      <c r="N3" s="1159"/>
      <c r="O3" s="1159"/>
      <c r="P3" s="1159"/>
      <c r="Q3" s="1159"/>
      <c r="R3" s="1159"/>
      <c r="S3" s="1159"/>
      <c r="T3" s="1159"/>
      <c r="U3" s="1159"/>
      <c r="V3" s="1159"/>
      <c r="W3" s="1159"/>
      <c r="X3" s="1159"/>
      <c r="Y3" s="1159"/>
      <c r="Z3" s="1159"/>
      <c r="AA3" s="1159"/>
      <c r="AB3" s="1160"/>
      <c r="AC3" s="8"/>
      <c r="AD3" s="1142"/>
      <c r="AE3" s="1138"/>
      <c r="AF3" s="1139"/>
      <c r="AG3" s="1139"/>
      <c r="AH3" s="1140"/>
      <c r="AI3" s="8"/>
      <c r="AJ3" s="75"/>
      <c r="AK3" s="8"/>
      <c r="AL3" s="66" t="s">
        <v>2057</v>
      </c>
    </row>
    <row r="4" spans="1:38" ht="23.25" customHeight="1" thickBot="1">
      <c r="A4" s="1146"/>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43"/>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0" t="s">
        <v>2118</v>
      </c>
      <c r="AC2" s="100" t="s">
        <v>2117</v>
      </c>
      <c r="AD2" s="100"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f>0</f>
        <v>0</v>
      </c>
      <c r="AF23" s="515">
        <f>0</f>
        <v>0</v>
      </c>
      <c r="AG23" s="515">
        <f>0</f>
        <v>0</v>
      </c>
      <c r="AH23" s="515">
        <f>0</f>
        <v>0</v>
      </c>
      <c r="AI23" s="515">
        <f>0</f>
        <v>0</v>
      </c>
      <c r="AJ23" s="515">
        <f>0</f>
        <v>0</v>
      </c>
      <c r="AK23" s="515">
        <f>0</f>
        <v>0</v>
      </c>
      <c r="AL23" s="515">
        <f>0</f>
        <v>0</v>
      </c>
      <c r="AM23" s="515">
        <f>0</f>
        <v>0</v>
      </c>
      <c r="AN23" s="515">
        <f>0</f>
        <v>0</v>
      </c>
      <c r="AO23" s="515">
        <f>0</f>
        <v>0</v>
      </c>
      <c r="AP23" s="515">
        <f>0</f>
        <v>0</v>
      </c>
      <c r="AQ23" s="515">
        <f>0</f>
        <v>0</v>
      </c>
      <c r="AR23" s="515">
        <f>0</f>
        <v>0</v>
      </c>
      <c r="AS23" s="515">
        <f>0</f>
        <v>0</v>
      </c>
      <c r="AT23" s="515">
        <f>0</f>
        <v>0</v>
      </c>
      <c r="AU23" s="515">
        <f>0</f>
        <v>0</v>
      </c>
      <c r="AV23" s="515">
        <f>0</f>
        <v>0</v>
      </c>
      <c r="AW23" s="515">
        <f>0</f>
        <v>0</v>
      </c>
      <c r="AX23" s="515">
        <f>0</f>
        <v>0</v>
      </c>
      <c r="AY23" s="515">
        <f>0</f>
        <v>0</v>
      </c>
      <c r="AZ23" s="515">
        <f>0</f>
        <v>0</v>
      </c>
      <c r="BA23" s="515">
        <f>0</f>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f>0</f>
        <v>0</v>
      </c>
      <c r="AF27" s="515">
        <f>0</f>
        <v>0</v>
      </c>
      <c r="AG27" s="515">
        <f>0</f>
        <v>0</v>
      </c>
      <c r="AH27" s="515">
        <f>0</f>
        <v>0</v>
      </c>
      <c r="AI27" s="515">
        <f>0</f>
        <v>0</v>
      </c>
      <c r="AJ27" s="515">
        <f>0</f>
        <v>0</v>
      </c>
      <c r="AK27" s="515">
        <f>0</f>
        <v>0</v>
      </c>
      <c r="AL27" s="515">
        <f>0</f>
        <v>0</v>
      </c>
      <c r="AM27" s="515">
        <f>0</f>
        <v>0</v>
      </c>
      <c r="AN27" s="515">
        <f>0</f>
        <v>0</v>
      </c>
      <c r="AO27" s="515">
        <f>0</f>
        <v>0</v>
      </c>
      <c r="AP27" s="515">
        <f>0</f>
        <v>0</v>
      </c>
      <c r="AQ27" s="515">
        <f>0</f>
        <v>0</v>
      </c>
      <c r="AR27" s="515">
        <f>0</f>
        <v>0</v>
      </c>
      <c r="AS27" s="515">
        <f>0</f>
        <v>0</v>
      </c>
      <c r="AT27" s="515">
        <f>0</f>
        <v>0</v>
      </c>
      <c r="AU27" s="515">
        <f>0</f>
        <v>0</v>
      </c>
      <c r="AV27" s="515">
        <f>0</f>
        <v>0</v>
      </c>
      <c r="AW27" s="515">
        <f>0</f>
        <v>0</v>
      </c>
      <c r="AX27" s="515">
        <f>0</f>
        <v>0</v>
      </c>
      <c r="AY27" s="515">
        <f>0</f>
        <v>0</v>
      </c>
      <c r="AZ27" s="515">
        <f>0</f>
        <v>0</v>
      </c>
      <c r="BA27" s="515">
        <f>0</f>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64" t="s">
        <v>2116</v>
      </c>
      <c r="AC2" s="1164"/>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65" t="s">
        <v>2123</v>
      </c>
      <c r="BC2" s="1165"/>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22N005</dc:creator>
  <cp:lastModifiedBy>22N005</cp:lastModifiedBy>
  <cp:lastPrinted>2024-03-14T03:33:08Z</cp:lastPrinted>
  <dcterms:created xsi:type="dcterms:W3CDTF">2023-01-10T13:53:21Z</dcterms:created>
  <dcterms:modified xsi:type="dcterms:W3CDTF">2024-03-24T04:25:12Z</dcterms:modified>
</cp:coreProperties>
</file>